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請求書（例）" sheetId="12" r:id="rId1"/>
    <sheet name="実績記録票・明細書" sheetId="13" r:id="rId2"/>
    <sheet name="コード表" sheetId="11" r:id="rId3"/>
    <sheet name="単価参照用（加工不可）" sheetId="10" r:id="rId4"/>
  </sheets>
  <definedNames>
    <definedName name="_xlnm._FilterDatabase" localSheetId="2" hidden="1">コード表!$A$1:$D$233</definedName>
    <definedName name="_xlnm._FilterDatabase" localSheetId="3" hidden="1">'単価参照用（加工不可）'!$A$1:$D$21</definedName>
    <definedName name="_xlnm.Print_Area" localSheetId="1">実績記録票・明細書!$A$1:$N$85</definedName>
    <definedName name="_xlnm.Print_Area" localSheetId="0">'請求書（例）'!$A$1:$I$26</definedName>
  </definedNames>
  <calcPr calcId="152511"/>
</workbook>
</file>

<file path=xl/calcChain.xml><?xml version="1.0" encoding="utf-8"?>
<calcChain xmlns="http://schemas.openxmlformats.org/spreadsheetml/2006/main">
  <c r="P11" i="13" l="1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D48" i="13" l="1"/>
  <c r="B48" i="13"/>
  <c r="H79" i="13" l="1"/>
  <c r="C79" i="13"/>
  <c r="H78" i="13"/>
  <c r="C78" i="13"/>
  <c r="H77" i="13"/>
  <c r="C77" i="13"/>
  <c r="H76" i="13"/>
  <c r="C76" i="13"/>
  <c r="H75" i="13"/>
  <c r="C75" i="13"/>
  <c r="H74" i="13"/>
  <c r="C74" i="13"/>
  <c r="H73" i="13"/>
  <c r="C73" i="13"/>
  <c r="A72" i="13"/>
  <c r="H71" i="13"/>
  <c r="A71" i="13"/>
  <c r="C71" i="13" s="1"/>
  <c r="A70" i="13"/>
  <c r="C70" i="13" s="1"/>
  <c r="A69" i="13"/>
  <c r="H69" i="13" s="1"/>
  <c r="A68" i="13"/>
  <c r="A67" i="13"/>
  <c r="C67" i="13" s="1"/>
  <c r="A66" i="13"/>
  <c r="C66" i="13" s="1"/>
  <c r="A65" i="13"/>
  <c r="H65" i="13" s="1"/>
  <c r="A64" i="13"/>
  <c r="A63" i="13"/>
  <c r="C63" i="13" s="1"/>
  <c r="A62" i="13"/>
  <c r="C62" i="13" s="1"/>
  <c r="C61" i="13"/>
  <c r="A61" i="13"/>
  <c r="H61" i="13" s="1"/>
  <c r="C60" i="13"/>
  <c r="A60" i="13"/>
  <c r="H60" i="13" s="1"/>
  <c r="H59" i="13"/>
  <c r="A59" i="13"/>
  <c r="C59" i="13" s="1"/>
  <c r="C58" i="13"/>
  <c r="A58" i="13"/>
  <c r="H58" i="13" s="1"/>
  <c r="A57" i="13"/>
  <c r="C57" i="13" s="1"/>
  <c r="C56" i="13"/>
  <c r="A56" i="13"/>
  <c r="H56" i="13" s="1"/>
  <c r="H55" i="13"/>
  <c r="A55" i="13"/>
  <c r="C55" i="13" s="1"/>
  <c r="C54" i="13"/>
  <c r="A54" i="13"/>
  <c r="H54" i="13" s="1"/>
  <c r="A53" i="13"/>
  <c r="C53" i="13" s="1"/>
  <c r="I50" i="13"/>
  <c r="C50" i="13"/>
  <c r="C49" i="13"/>
  <c r="G48" i="13"/>
  <c r="I40" i="13"/>
  <c r="I39" i="13"/>
  <c r="I38" i="13"/>
  <c r="R38" i="13" s="1"/>
  <c r="I37" i="13"/>
  <c r="R37" i="13" s="1"/>
  <c r="I36" i="13"/>
  <c r="R36" i="13" s="1"/>
  <c r="I35" i="13"/>
  <c r="I34" i="13"/>
  <c r="I33" i="13"/>
  <c r="I32" i="13"/>
  <c r="R32" i="13" s="1"/>
  <c r="I31" i="13"/>
  <c r="I30" i="13"/>
  <c r="AD29" i="13"/>
  <c r="AC29" i="13"/>
  <c r="U62" i="13" s="1"/>
  <c r="AB29" i="13"/>
  <c r="T62" i="13" s="1"/>
  <c r="Y29" i="13"/>
  <c r="X29" i="13"/>
  <c r="Z29" i="13" s="1"/>
  <c r="I29" i="13"/>
  <c r="R29" i="13" s="1"/>
  <c r="AD28" i="13"/>
  <c r="AC28" i="13"/>
  <c r="U61" i="13" s="1"/>
  <c r="AB28" i="13"/>
  <c r="T61" i="13" s="1"/>
  <c r="X28" i="13"/>
  <c r="I28" i="13"/>
  <c r="Q28" i="13" s="1"/>
  <c r="AD27" i="13"/>
  <c r="AC27" i="13"/>
  <c r="U60" i="13" s="1"/>
  <c r="AB27" i="13"/>
  <c r="T60" i="13" s="1"/>
  <c r="X27" i="13"/>
  <c r="Y27" i="13" s="1"/>
  <c r="I27" i="13"/>
  <c r="R27" i="13" s="1"/>
  <c r="AD26" i="13"/>
  <c r="AC26" i="13"/>
  <c r="U59" i="13" s="1"/>
  <c r="AB26" i="13"/>
  <c r="T59" i="13" s="1"/>
  <c r="Y26" i="13"/>
  <c r="X26" i="13"/>
  <c r="Z26" i="13" s="1"/>
  <c r="I26" i="13"/>
  <c r="R26" i="13" s="1"/>
  <c r="AD25" i="13"/>
  <c r="AC25" i="13"/>
  <c r="U58" i="13" s="1"/>
  <c r="AB25" i="13"/>
  <c r="T58" i="13" s="1"/>
  <c r="X25" i="13"/>
  <c r="Z25" i="13" s="1"/>
  <c r="I25" i="13"/>
  <c r="AF24" i="13"/>
  <c r="B24" i="13" s="1"/>
  <c r="AD24" i="13"/>
  <c r="AC24" i="13"/>
  <c r="U57" i="13" s="1"/>
  <c r="AB24" i="13"/>
  <c r="T57" i="13" s="1"/>
  <c r="X24" i="13"/>
  <c r="I24" i="13"/>
  <c r="Q24" i="13" s="1"/>
  <c r="AD23" i="13"/>
  <c r="AC23" i="13"/>
  <c r="U56" i="13" s="1"/>
  <c r="AB23" i="13"/>
  <c r="T56" i="13" s="1"/>
  <c r="Z23" i="13"/>
  <c r="AA23" i="13" s="1"/>
  <c r="X23" i="13"/>
  <c r="Y23" i="13" s="1"/>
  <c r="I23" i="13"/>
  <c r="Q23" i="13" s="1"/>
  <c r="AD22" i="13"/>
  <c r="AC22" i="13"/>
  <c r="U55" i="13" s="1"/>
  <c r="AB22" i="13"/>
  <c r="T55" i="13" s="1"/>
  <c r="X22" i="13"/>
  <c r="Z22" i="13" s="1"/>
  <c r="I22" i="13"/>
  <c r="AD21" i="13"/>
  <c r="AC21" i="13"/>
  <c r="U54" i="13" s="1"/>
  <c r="AB21" i="13"/>
  <c r="T54" i="13" s="1"/>
  <c r="X21" i="13"/>
  <c r="Z21" i="13" s="1"/>
  <c r="I21" i="13"/>
  <c r="AD20" i="13"/>
  <c r="AC20" i="13"/>
  <c r="U53" i="13" s="1"/>
  <c r="AB20" i="13"/>
  <c r="T53" i="13" s="1"/>
  <c r="X20" i="13"/>
  <c r="Z20" i="13" s="1"/>
  <c r="I20" i="13"/>
  <c r="AF19" i="13"/>
  <c r="B19" i="13" s="1"/>
  <c r="AD19" i="13"/>
  <c r="AC19" i="13"/>
  <c r="U52" i="13" s="1"/>
  <c r="AB19" i="13"/>
  <c r="T52" i="13" s="1"/>
  <c r="Z19" i="13"/>
  <c r="X19" i="13"/>
  <c r="Y19" i="13" s="1"/>
  <c r="I19" i="13"/>
  <c r="Q19" i="13" s="1"/>
  <c r="AD18" i="13"/>
  <c r="AC18" i="13"/>
  <c r="U51" i="13" s="1"/>
  <c r="AB18" i="13"/>
  <c r="T51" i="13" s="1"/>
  <c r="Y18" i="13"/>
  <c r="X18" i="13"/>
  <c r="Z18" i="13" s="1"/>
  <c r="I18" i="13"/>
  <c r="R18" i="13" s="1"/>
  <c r="AD17" i="13"/>
  <c r="AC17" i="13"/>
  <c r="U50" i="13" s="1"/>
  <c r="AB17" i="13"/>
  <c r="T50" i="13" s="1"/>
  <c r="Y17" i="13"/>
  <c r="AA17" i="13" s="1"/>
  <c r="X17" i="13"/>
  <c r="Z17" i="13" s="1"/>
  <c r="I17" i="13"/>
  <c r="AD16" i="13"/>
  <c r="AC16" i="13"/>
  <c r="U49" i="13" s="1"/>
  <c r="AB16" i="13"/>
  <c r="T49" i="13" s="1"/>
  <c r="X16" i="13"/>
  <c r="I16" i="13"/>
  <c r="AF15" i="13"/>
  <c r="B15" i="13" s="1"/>
  <c r="AD15" i="13"/>
  <c r="AC15" i="13"/>
  <c r="U48" i="13" s="1"/>
  <c r="AB15" i="13"/>
  <c r="T48" i="13" s="1"/>
  <c r="Z15" i="13"/>
  <c r="X15" i="13"/>
  <c r="Y15" i="13" s="1"/>
  <c r="I15" i="13"/>
  <c r="Q15" i="13" s="1"/>
  <c r="AD14" i="13"/>
  <c r="AC14" i="13"/>
  <c r="U47" i="13" s="1"/>
  <c r="AB14" i="13"/>
  <c r="T47" i="13" s="1"/>
  <c r="X14" i="13"/>
  <c r="Z14" i="13" s="1"/>
  <c r="I14" i="13"/>
  <c r="R14" i="13" s="1"/>
  <c r="AD13" i="13"/>
  <c r="AC13" i="13"/>
  <c r="U46" i="13" s="1"/>
  <c r="AB13" i="13"/>
  <c r="T46" i="13" s="1"/>
  <c r="X13" i="13"/>
  <c r="Z13" i="13" s="1"/>
  <c r="I13" i="13"/>
  <c r="AD12" i="13"/>
  <c r="AC12" i="13"/>
  <c r="U45" i="13" s="1"/>
  <c r="AB12" i="13"/>
  <c r="T45" i="13" s="1"/>
  <c r="X12" i="13"/>
  <c r="I12" i="13"/>
  <c r="AF11" i="13"/>
  <c r="B11" i="13" s="1"/>
  <c r="AD11" i="13"/>
  <c r="AC11" i="13"/>
  <c r="U44" i="13" s="1"/>
  <c r="AB11" i="13"/>
  <c r="T44" i="13" s="1"/>
  <c r="X11" i="13"/>
  <c r="Y11" i="13" s="1"/>
  <c r="I11" i="13"/>
  <c r="AD10" i="13"/>
  <c r="AC10" i="13"/>
  <c r="U43" i="13" s="1"/>
  <c r="AB10" i="13"/>
  <c r="T43" i="13" s="1"/>
  <c r="Z10" i="13"/>
  <c r="X10" i="13"/>
  <c r="Y10" i="13" s="1"/>
  <c r="I10" i="13"/>
  <c r="P10" i="13" s="1"/>
  <c r="G3" i="13"/>
  <c r="AF28" i="13" s="1"/>
  <c r="B28" i="13" s="1"/>
  <c r="Q14" i="13" l="1"/>
  <c r="S14" i="13" s="1"/>
  <c r="R23" i="13"/>
  <c r="R24" i="13"/>
  <c r="R21" i="13"/>
  <c r="R33" i="13"/>
  <c r="Q33" i="13"/>
  <c r="Q37" i="13"/>
  <c r="S37" i="13" s="1"/>
  <c r="S23" i="13"/>
  <c r="T23" i="13" s="1"/>
  <c r="S24" i="13"/>
  <c r="U24" i="13" s="1"/>
  <c r="Y14" i="13"/>
  <c r="Y21" i="13"/>
  <c r="AA15" i="13"/>
  <c r="AA19" i="13"/>
  <c r="Y22" i="13"/>
  <c r="AA18" i="13"/>
  <c r="Z27" i="13"/>
  <c r="AA27" i="13" s="1"/>
  <c r="H53" i="13"/>
  <c r="H57" i="13"/>
  <c r="H62" i="13"/>
  <c r="H63" i="13"/>
  <c r="H67" i="13"/>
  <c r="AA22" i="13"/>
  <c r="Z11" i="13"/>
  <c r="AA11" i="13" s="1"/>
  <c r="Y25" i="13"/>
  <c r="AA25" i="13" s="1"/>
  <c r="H66" i="13"/>
  <c r="H70" i="13"/>
  <c r="Y13" i="13"/>
  <c r="AA13" i="13" s="1"/>
  <c r="C65" i="13"/>
  <c r="C69" i="13"/>
  <c r="R13" i="13"/>
  <c r="Q13" i="13"/>
  <c r="R11" i="13"/>
  <c r="R17" i="13"/>
  <c r="Q17" i="13"/>
  <c r="Q18" i="13"/>
  <c r="S18" i="13" s="1"/>
  <c r="R20" i="13"/>
  <c r="Q20" i="13"/>
  <c r="V24" i="13"/>
  <c r="J24" i="13" s="1"/>
  <c r="R16" i="13"/>
  <c r="Q16" i="13"/>
  <c r="I41" i="13"/>
  <c r="AA10" i="13"/>
  <c r="Z12" i="13"/>
  <c r="Y12" i="13"/>
  <c r="AA12" i="13" s="1"/>
  <c r="R15" i="13"/>
  <c r="S15" i="13" s="1"/>
  <c r="AA21" i="13"/>
  <c r="R22" i="13"/>
  <c r="Q22" i="13"/>
  <c r="Q11" i="13"/>
  <c r="R12" i="13"/>
  <c r="Q12" i="13"/>
  <c r="AA14" i="13"/>
  <c r="Z16" i="13"/>
  <c r="Y16" i="13"/>
  <c r="R19" i="13"/>
  <c r="S19" i="13" s="1"/>
  <c r="AF10" i="13"/>
  <c r="B10" i="13" s="1"/>
  <c r="AF14" i="13"/>
  <c r="B14" i="13" s="1"/>
  <c r="AF18" i="13"/>
  <c r="B18" i="13" s="1"/>
  <c r="Y20" i="13"/>
  <c r="AA20" i="13" s="1"/>
  <c r="Q21" i="13"/>
  <c r="AF27" i="13"/>
  <c r="B27" i="13" s="1"/>
  <c r="R28" i="13"/>
  <c r="S28" i="13" s="1"/>
  <c r="R34" i="13"/>
  <c r="Q34" i="13"/>
  <c r="Z28" i="13"/>
  <c r="Y28" i="13"/>
  <c r="AF37" i="13"/>
  <c r="B37" i="13" s="1"/>
  <c r="AF33" i="13"/>
  <c r="B33" i="13" s="1"/>
  <c r="AF29" i="13"/>
  <c r="B29" i="13" s="1"/>
  <c r="AF25" i="13"/>
  <c r="B25" i="13" s="1"/>
  <c r="AF38" i="13"/>
  <c r="B38" i="13" s="1"/>
  <c r="AF34" i="13"/>
  <c r="B34" i="13" s="1"/>
  <c r="AF30" i="13"/>
  <c r="B30" i="13" s="1"/>
  <c r="AF26" i="13"/>
  <c r="B26" i="13" s="1"/>
  <c r="AF22" i="13"/>
  <c r="B22" i="13" s="1"/>
  <c r="AF39" i="13"/>
  <c r="B39" i="13" s="1"/>
  <c r="AF35" i="13"/>
  <c r="B35" i="13" s="1"/>
  <c r="AF31" i="13"/>
  <c r="B31" i="13" s="1"/>
  <c r="AF40" i="13"/>
  <c r="B40" i="13" s="1"/>
  <c r="AF36" i="13"/>
  <c r="B36" i="13" s="1"/>
  <c r="AF32" i="13"/>
  <c r="B32" i="13" s="1"/>
  <c r="AF13" i="13"/>
  <c r="B13" i="13" s="1"/>
  <c r="AF17" i="13"/>
  <c r="B17" i="13" s="1"/>
  <c r="AF21" i="13"/>
  <c r="B21" i="13" s="1"/>
  <c r="Q27" i="13"/>
  <c r="S27" i="13" s="1"/>
  <c r="AA29" i="13"/>
  <c r="R30" i="13"/>
  <c r="Q30" i="13"/>
  <c r="Q35" i="13"/>
  <c r="R35" i="13"/>
  <c r="Q39" i="13"/>
  <c r="R39" i="13"/>
  <c r="R25" i="13"/>
  <c r="Q25" i="13"/>
  <c r="S25" i="13" s="1"/>
  <c r="AF12" i="13"/>
  <c r="B12" i="13" s="1"/>
  <c r="AF16" i="13"/>
  <c r="B16" i="13" s="1"/>
  <c r="AF20" i="13"/>
  <c r="B20" i="13" s="1"/>
  <c r="AF23" i="13"/>
  <c r="B23" i="13" s="1"/>
  <c r="Z24" i="13"/>
  <c r="Y24" i="13"/>
  <c r="Q26" i="13"/>
  <c r="S26" i="13" s="1"/>
  <c r="AA26" i="13"/>
  <c r="Q31" i="13"/>
  <c r="R31" i="13"/>
  <c r="R40" i="13"/>
  <c r="Q40" i="13"/>
  <c r="Q38" i="13"/>
  <c r="S38" i="13" s="1"/>
  <c r="C64" i="13"/>
  <c r="C68" i="13"/>
  <c r="C72" i="13"/>
  <c r="H64" i="13"/>
  <c r="H68" i="13"/>
  <c r="H72" i="13"/>
  <c r="Q29" i="13"/>
  <c r="S29" i="13" s="1"/>
  <c r="Q32" i="13"/>
  <c r="S32" i="13" s="1"/>
  <c r="Q36" i="13"/>
  <c r="S36" i="13" s="1"/>
  <c r="C10" i="12"/>
  <c r="F17" i="12"/>
  <c r="D17" i="12"/>
  <c r="V23" i="13" l="1"/>
  <c r="J23" i="13" s="1"/>
  <c r="U23" i="13"/>
  <c r="S33" i="13"/>
  <c r="S20" i="13"/>
  <c r="T20" i="13" s="1"/>
  <c r="S21" i="13"/>
  <c r="T21" i="13" s="1"/>
  <c r="S12" i="13"/>
  <c r="V12" i="13" s="1"/>
  <c r="J12" i="13" s="1"/>
  <c r="S16" i="13"/>
  <c r="S30" i="13"/>
  <c r="T30" i="13" s="1"/>
  <c r="S13" i="13"/>
  <c r="V13" i="13" s="1"/>
  <c r="J13" i="13" s="1"/>
  <c r="S35" i="13"/>
  <c r="V35" i="13" s="1"/>
  <c r="J35" i="13" s="1"/>
  <c r="S22" i="13"/>
  <c r="T24" i="13"/>
  <c r="S17" i="13"/>
  <c r="V17" i="13" s="1"/>
  <c r="J17" i="13" s="1"/>
  <c r="S11" i="13"/>
  <c r="T11" i="13" s="1"/>
  <c r="AA28" i="13"/>
  <c r="AA16" i="13"/>
  <c r="V14" i="13"/>
  <c r="J14" i="13" s="1"/>
  <c r="AA24" i="13"/>
  <c r="U35" i="13" s="1"/>
  <c r="U14" i="13"/>
  <c r="U28" i="13"/>
  <c r="T28" i="13"/>
  <c r="V28" i="13"/>
  <c r="J28" i="13" s="1"/>
  <c r="U19" i="13"/>
  <c r="T19" i="13"/>
  <c r="V19" i="13"/>
  <c r="J19" i="13" s="1"/>
  <c r="V32" i="13"/>
  <c r="J32" i="13" s="1"/>
  <c r="U32" i="13"/>
  <c r="T32" i="13"/>
  <c r="U12" i="13"/>
  <c r="V22" i="13"/>
  <c r="J22" i="13" s="1"/>
  <c r="T22" i="13"/>
  <c r="U22" i="13"/>
  <c r="U15" i="13"/>
  <c r="T15" i="13"/>
  <c r="V15" i="13"/>
  <c r="J15" i="13" s="1"/>
  <c r="V29" i="13"/>
  <c r="J29" i="13" s="1"/>
  <c r="U29" i="13"/>
  <c r="T29" i="13"/>
  <c r="S40" i="13"/>
  <c r="S31" i="13"/>
  <c r="V25" i="13"/>
  <c r="J25" i="13" s="1"/>
  <c r="U25" i="13"/>
  <c r="T25" i="13"/>
  <c r="S39" i="13"/>
  <c r="U11" i="13"/>
  <c r="V11" i="13"/>
  <c r="J11" i="13" s="1"/>
  <c r="T14" i="13"/>
  <c r="T38" i="13"/>
  <c r="V38" i="13"/>
  <c r="J38" i="13" s="1"/>
  <c r="U38" i="13"/>
  <c r="U21" i="13"/>
  <c r="V16" i="13"/>
  <c r="J16" i="13" s="1"/>
  <c r="U16" i="13"/>
  <c r="T16" i="13"/>
  <c r="T27" i="13"/>
  <c r="U27" i="13"/>
  <c r="V27" i="13"/>
  <c r="J27" i="13" s="1"/>
  <c r="V36" i="13"/>
  <c r="J36" i="13" s="1"/>
  <c r="U36" i="13"/>
  <c r="T36" i="13"/>
  <c r="V37" i="13"/>
  <c r="J37" i="13" s="1"/>
  <c r="U37" i="13"/>
  <c r="T37" i="13"/>
  <c r="V26" i="13"/>
  <c r="J26" i="13" s="1"/>
  <c r="T26" i="13"/>
  <c r="U26" i="13"/>
  <c r="S34" i="13"/>
  <c r="R10" i="13"/>
  <c r="Q10" i="13"/>
  <c r="T18" i="13"/>
  <c r="V18" i="13"/>
  <c r="J18" i="13" s="1"/>
  <c r="U18" i="13"/>
  <c r="U20" i="13" l="1"/>
  <c r="T12" i="13"/>
  <c r="V20" i="13"/>
  <c r="J20" i="13" s="1"/>
  <c r="V21" i="13"/>
  <c r="J21" i="13" s="1"/>
  <c r="T13" i="13"/>
  <c r="U13" i="13"/>
  <c r="U33" i="13"/>
  <c r="V33" i="13"/>
  <c r="J33" i="13" s="1"/>
  <c r="T33" i="13"/>
  <c r="U30" i="13"/>
  <c r="V30" i="13"/>
  <c r="J30" i="13" s="1"/>
  <c r="S10" i="13"/>
  <c r="V10" i="13" s="1"/>
  <c r="J10" i="13" s="1"/>
  <c r="T17" i="13"/>
  <c r="U17" i="13"/>
  <c r="T35" i="13"/>
  <c r="V40" i="13"/>
  <c r="J40" i="13" s="1"/>
  <c r="U40" i="13"/>
  <c r="T40" i="13"/>
  <c r="T34" i="13"/>
  <c r="V34" i="13"/>
  <c r="J34" i="13" s="1"/>
  <c r="U34" i="13"/>
  <c r="U10" i="13"/>
  <c r="U39" i="13"/>
  <c r="T39" i="13"/>
  <c r="V39" i="13"/>
  <c r="J39" i="13" s="1"/>
  <c r="U31" i="13"/>
  <c r="T31" i="13"/>
  <c r="V31" i="13"/>
  <c r="J31" i="13" s="1"/>
  <c r="T10" i="13" l="1"/>
  <c r="V43" i="13" s="1"/>
  <c r="N10" i="13" s="1"/>
  <c r="J41" i="13"/>
  <c r="V59" i="13"/>
  <c r="V50" i="13" l="1"/>
  <c r="V53" i="13"/>
  <c r="I63" i="13" s="1"/>
  <c r="J63" i="13" s="1"/>
  <c r="V49" i="13"/>
  <c r="I59" i="13" s="1"/>
  <c r="J59" i="13" s="1"/>
  <c r="V54" i="13"/>
  <c r="I64" i="13" s="1"/>
  <c r="J64" i="13" s="1"/>
  <c r="V57" i="13"/>
  <c r="N24" i="13" s="1"/>
  <c r="V51" i="13"/>
  <c r="I61" i="13" s="1"/>
  <c r="J61" i="13" s="1"/>
  <c r="V44" i="13"/>
  <c r="N11" i="13" s="1"/>
  <c r="V61" i="13"/>
  <c r="I71" i="13" s="1"/>
  <c r="J71" i="13" s="1"/>
  <c r="V52" i="13"/>
  <c r="I62" i="13" s="1"/>
  <c r="J62" i="13" s="1"/>
  <c r="V60" i="13"/>
  <c r="N27" i="13" s="1"/>
  <c r="V55" i="13"/>
  <c r="I65" i="13" s="1"/>
  <c r="J65" i="13" s="1"/>
  <c r="V47" i="13"/>
  <c r="N14" i="13" s="1"/>
  <c r="V48" i="13"/>
  <c r="I58" i="13" s="1"/>
  <c r="J58" i="13" s="1"/>
  <c r="V58" i="13"/>
  <c r="N25" i="13" s="1"/>
  <c r="V56" i="13"/>
  <c r="I66" i="13" s="1"/>
  <c r="J66" i="13" s="1"/>
  <c r="V46" i="13"/>
  <c r="N13" i="13" s="1"/>
  <c r="V62" i="13"/>
  <c r="N29" i="13" s="1"/>
  <c r="V45" i="13"/>
  <c r="N12" i="13" s="1"/>
  <c r="I53" i="13"/>
  <c r="J53" i="13" s="1"/>
  <c r="I68" i="13"/>
  <c r="J68" i="13" s="1"/>
  <c r="I69" i="13"/>
  <c r="J69" i="13" s="1"/>
  <c r="N26" i="13"/>
  <c r="I67" i="13"/>
  <c r="J67" i="13" s="1"/>
  <c r="N28" i="13"/>
  <c r="N23" i="13"/>
  <c r="N15" i="13"/>
  <c r="I60" i="13"/>
  <c r="J60" i="13" s="1"/>
  <c r="N17" i="13"/>
  <c r="J43" i="13"/>
  <c r="J44" i="13" s="1"/>
  <c r="N20" i="13" l="1"/>
  <c r="N21" i="13"/>
  <c r="I72" i="13"/>
  <c r="J72" i="13" s="1"/>
  <c r="N16" i="13"/>
  <c r="N19" i="13"/>
  <c r="N22" i="13"/>
  <c r="I54" i="13"/>
  <c r="J54" i="13" s="1"/>
  <c r="N18" i="13"/>
  <c r="I57" i="13"/>
  <c r="J57" i="13" s="1"/>
  <c r="I55" i="13"/>
  <c r="J55" i="13" s="1"/>
  <c r="I70" i="13"/>
  <c r="J70" i="13" s="1"/>
  <c r="I56" i="13"/>
  <c r="J56" i="13" s="1"/>
  <c r="J45" i="13"/>
  <c r="J82" i="13"/>
  <c r="N30" i="13" l="1"/>
  <c r="N31" i="13"/>
  <c r="J80" i="13"/>
  <c r="J84" i="13" s="1"/>
</calcChain>
</file>

<file path=xl/comments1.xml><?xml version="1.0" encoding="utf-8"?>
<comments xmlns="http://schemas.openxmlformats.org/spreadsheetml/2006/main">
  <authors>
    <author>作成者</author>
  </authors>
  <commentList>
    <comment ref="G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1：身体介護を伴う
2：身体介護を伴わない</t>
        </r>
      </text>
    </comment>
  </commentList>
</comments>
</file>

<file path=xl/sharedStrings.xml><?xml version="1.0" encoding="utf-8"?>
<sst xmlns="http://schemas.openxmlformats.org/spreadsheetml/2006/main" count="439" uniqueCount="411">
  <si>
    <t>利用者番号</t>
  </si>
  <si>
    <t>事業者名</t>
  </si>
  <si>
    <t>上限額</t>
  </si>
  <si>
    <t>日付</t>
  </si>
  <si>
    <t>曜日</t>
  </si>
  <si>
    <t>合計</t>
  </si>
  <si>
    <t>令和</t>
    <rPh sb="0" eb="2">
      <t>レイワ</t>
    </rPh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</si>
  <si>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</si>
  <si>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</si>
  <si>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利用
時間数</t>
    <phoneticPr fontId="3"/>
  </si>
  <si>
    <t>利用者
確認欄</t>
    <phoneticPr fontId="3"/>
  </si>
  <si>
    <t>開始時間</t>
    <phoneticPr fontId="3"/>
  </si>
  <si>
    <t>終了時間</t>
    <phoneticPr fontId="3"/>
  </si>
  <si>
    <t>サービス提供時間①</t>
    <phoneticPr fontId="3"/>
  </si>
  <si>
    <t>サービス提供時間②</t>
    <phoneticPr fontId="3"/>
  </si>
  <si>
    <t>利用者氏名
（保護者）</t>
    <phoneticPr fontId="3"/>
  </si>
  <si>
    <t>報酬区分</t>
    <rPh sb="0" eb="2">
      <t>ホウシュウ</t>
    </rPh>
    <rPh sb="2" eb="4">
      <t>クブン</t>
    </rPh>
    <phoneticPr fontId="3"/>
  </si>
  <si>
    <t>サービス提供時間③</t>
    <phoneticPr fontId="3"/>
  </si>
  <si>
    <t>千葉じろう</t>
    <rPh sb="0" eb="2">
      <t>チバ</t>
    </rPh>
    <phoneticPr fontId="3"/>
  </si>
  <si>
    <t>総費用額</t>
    <rPh sb="0" eb="3">
      <t>ソウヒヨウ</t>
    </rPh>
    <rPh sb="3" eb="4">
      <t>ガク</t>
    </rPh>
    <phoneticPr fontId="3"/>
  </si>
  <si>
    <t>コード</t>
    <phoneticPr fontId="15"/>
  </si>
  <si>
    <t>サービス名称</t>
    <rPh sb="4" eb="6">
      <t>メイショウ</t>
    </rPh>
    <phoneticPr fontId="3"/>
  </si>
  <si>
    <t>サービス名称</t>
    <rPh sb="4" eb="6">
      <t>メイショウ</t>
    </rPh>
    <phoneticPr fontId="15"/>
  </si>
  <si>
    <t>移動（身体伴う） 日中0.5</t>
    <phoneticPr fontId="15"/>
  </si>
  <si>
    <t>移動（身体伴う） 日中1.0</t>
    <phoneticPr fontId="15"/>
  </si>
  <si>
    <t>移動（身体伴う） 日中1.5</t>
    <phoneticPr fontId="15"/>
  </si>
  <si>
    <t>移動（身体伴う） 日中2.0</t>
    <phoneticPr fontId="15"/>
  </si>
  <si>
    <t>移動（身体伴う） 日中2.5</t>
    <phoneticPr fontId="15"/>
  </si>
  <si>
    <t>移動（身体伴う） 日中3.0</t>
    <phoneticPr fontId="15"/>
  </si>
  <si>
    <t>移動（身体伴う） 日中3.5</t>
    <phoneticPr fontId="15"/>
  </si>
  <si>
    <t>移動（身体伴う） 日中4.0</t>
    <phoneticPr fontId="15"/>
  </si>
  <si>
    <t>移動（身体伴う） 日中4.5</t>
    <phoneticPr fontId="15"/>
  </si>
  <si>
    <t>移動（身体伴う） 日中5.0</t>
    <phoneticPr fontId="15"/>
  </si>
  <si>
    <t>移動（身体伴う） 日中5.5</t>
    <phoneticPr fontId="15"/>
  </si>
  <si>
    <t>移動（身体伴う） 日中6.0</t>
    <phoneticPr fontId="15"/>
  </si>
  <si>
    <t>移動（身体伴う） 日中6.5</t>
    <phoneticPr fontId="15"/>
  </si>
  <si>
    <t>移動（身体伴う） 日中7.0</t>
    <phoneticPr fontId="15"/>
  </si>
  <si>
    <t>移動（身体伴う） 日中7.5</t>
    <phoneticPr fontId="15"/>
  </si>
  <si>
    <t>移動（身体伴う） 日中8.0</t>
    <phoneticPr fontId="15"/>
  </si>
  <si>
    <t>移動（身体伴う） 日中8.5</t>
    <phoneticPr fontId="15"/>
  </si>
  <si>
    <t>移動（身体伴う） 日中9.0</t>
    <phoneticPr fontId="15"/>
  </si>
  <si>
    <t>移動（身体伴う） 日中9.5</t>
    <phoneticPr fontId="15"/>
  </si>
  <si>
    <t>移動（身体伴う） 日中10.0</t>
    <phoneticPr fontId="15"/>
  </si>
  <si>
    <t>移動（身体伴わない） 日中0.5</t>
  </si>
  <si>
    <t>移動（身体伴わない） 日中1.0</t>
  </si>
  <si>
    <t>移動（身体伴わない） 日中1.5</t>
  </si>
  <si>
    <t>移動（身体伴わない） 日中2.0</t>
  </si>
  <si>
    <t>移動（身体伴わない） 日中2.5</t>
  </si>
  <si>
    <t>移動（身体伴わない） 日中3.0</t>
  </si>
  <si>
    <t>移動（身体伴わない） 日中3.5</t>
  </si>
  <si>
    <t>移動（身体伴わない） 日中4.0</t>
  </si>
  <si>
    <t>移動（身体伴わない） 日中4.5</t>
  </si>
  <si>
    <t>移動（身体伴わない） 日中5.0</t>
  </si>
  <si>
    <t>移動（身体伴わない） 日中5.5</t>
  </si>
  <si>
    <t>移動（身体伴わない） 日中6.0</t>
  </si>
  <si>
    <t>移動（身体伴わない） 日中6.5</t>
  </si>
  <si>
    <t>移動（身体伴わない） 日中7.0</t>
  </si>
  <si>
    <t>移動（身体伴わない） 日中7.5</t>
  </si>
  <si>
    <t>移動（身体伴わない） 日中8.0</t>
  </si>
  <si>
    <t>移動（身体伴わない） 日中8.5</t>
  </si>
  <si>
    <t>移動（身体伴わない） 日中9.0</t>
  </si>
  <si>
    <t>移動（身体伴わない） 日中9.5</t>
  </si>
  <si>
    <t>移動（身体伴わない） 日中10.0</t>
  </si>
  <si>
    <t>単価</t>
    <rPh sb="0" eb="2">
      <t>タンカ</t>
    </rPh>
    <phoneticPr fontId="3"/>
  </si>
  <si>
    <t>時間</t>
    <rPh sb="0" eb="2">
      <t>ジカン</t>
    </rPh>
    <phoneticPr fontId="3"/>
  </si>
  <si>
    <t>30分切り上げ</t>
    <rPh sb="2" eb="3">
      <t>フン</t>
    </rPh>
    <rPh sb="3" eb="4">
      <t>キ</t>
    </rPh>
    <rPh sb="5" eb="6">
      <t>ア</t>
    </rPh>
    <phoneticPr fontId="3"/>
  </si>
  <si>
    <t>コード</t>
    <phoneticPr fontId="3"/>
  </si>
  <si>
    <t>hour</t>
    <phoneticPr fontId="3"/>
  </si>
  <si>
    <t>minute</t>
    <phoneticPr fontId="3"/>
  </si>
  <si>
    <t>変換</t>
    <rPh sb="0" eb="2">
      <t>ヘンカン</t>
    </rPh>
    <phoneticPr fontId="3"/>
  </si>
  <si>
    <t>集計</t>
    <rPh sb="0" eb="2">
      <t>シュウケイ</t>
    </rPh>
    <phoneticPr fontId="3"/>
  </si>
  <si>
    <t>回数</t>
    <rPh sb="0" eb="2">
      <t>カイスウ</t>
    </rPh>
    <phoneticPr fontId="3"/>
  </si>
  <si>
    <t>利用者負担額（調整前）</t>
    <phoneticPr fontId="3"/>
  </si>
  <si>
    <t>利用者負担額（調整後）</t>
    <rPh sb="9" eb="10">
      <t>アト</t>
    </rPh>
    <phoneticPr fontId="3"/>
  </si>
  <si>
    <t>請求額</t>
    <rPh sb="0" eb="2">
      <t>セイキュウ</t>
    </rPh>
    <rPh sb="2" eb="3">
      <t>ガク</t>
    </rPh>
    <phoneticPr fontId="3"/>
  </si>
  <si>
    <t>30分以下</t>
    <rPh sb="2" eb="3">
      <t>フン</t>
    </rPh>
    <rPh sb="3" eb="5">
      <t>イカ</t>
    </rPh>
    <phoneticPr fontId="3"/>
  </si>
  <si>
    <t>1時間以下</t>
    <rPh sb="1" eb="3">
      <t>ジカン</t>
    </rPh>
    <rPh sb="3" eb="5">
      <t>イカ</t>
    </rPh>
    <phoneticPr fontId="3"/>
  </si>
  <si>
    <t>1時間30分以下</t>
    <rPh sb="1" eb="3">
      <t>ジカン</t>
    </rPh>
    <rPh sb="5" eb="6">
      <t>フン</t>
    </rPh>
    <rPh sb="6" eb="8">
      <t>イカ</t>
    </rPh>
    <phoneticPr fontId="3"/>
  </si>
  <si>
    <t>2時間以下</t>
    <rPh sb="1" eb="3">
      <t>ジカン</t>
    </rPh>
    <rPh sb="3" eb="5">
      <t>イカ</t>
    </rPh>
    <phoneticPr fontId="3"/>
  </si>
  <si>
    <t>2時間30分以下</t>
    <rPh sb="1" eb="3">
      <t>ジカン</t>
    </rPh>
    <rPh sb="5" eb="6">
      <t>フン</t>
    </rPh>
    <rPh sb="6" eb="8">
      <t>イカ</t>
    </rPh>
    <phoneticPr fontId="3"/>
  </si>
  <si>
    <t>3時間以下</t>
    <rPh sb="1" eb="3">
      <t>ジカン</t>
    </rPh>
    <rPh sb="3" eb="5">
      <t>イカ</t>
    </rPh>
    <phoneticPr fontId="3"/>
  </si>
  <si>
    <t>3時間30分以下</t>
    <rPh sb="1" eb="3">
      <t>ジカン</t>
    </rPh>
    <rPh sb="5" eb="6">
      <t>フン</t>
    </rPh>
    <rPh sb="6" eb="8">
      <t>イカ</t>
    </rPh>
    <phoneticPr fontId="3"/>
  </si>
  <si>
    <t>4時間以下</t>
    <rPh sb="1" eb="3">
      <t>ジカン</t>
    </rPh>
    <rPh sb="3" eb="5">
      <t>イカ</t>
    </rPh>
    <phoneticPr fontId="3"/>
  </si>
  <si>
    <t>4時間30分以下</t>
    <rPh sb="1" eb="3">
      <t>ジカン</t>
    </rPh>
    <rPh sb="5" eb="6">
      <t>フン</t>
    </rPh>
    <rPh sb="6" eb="8">
      <t>イカ</t>
    </rPh>
    <phoneticPr fontId="3"/>
  </si>
  <si>
    <t>5時間以下</t>
    <rPh sb="1" eb="3">
      <t>ジカン</t>
    </rPh>
    <rPh sb="3" eb="5">
      <t>イカ</t>
    </rPh>
    <phoneticPr fontId="3"/>
  </si>
  <si>
    <t>5時間30分以下</t>
    <rPh sb="1" eb="3">
      <t>ジカン</t>
    </rPh>
    <rPh sb="5" eb="6">
      <t>フン</t>
    </rPh>
    <rPh sb="6" eb="8">
      <t>イカ</t>
    </rPh>
    <phoneticPr fontId="3"/>
  </si>
  <si>
    <t>6時間以下</t>
    <rPh sb="1" eb="3">
      <t>ジカン</t>
    </rPh>
    <rPh sb="3" eb="5">
      <t>イカ</t>
    </rPh>
    <phoneticPr fontId="3"/>
  </si>
  <si>
    <t>6時間30分以下</t>
    <rPh sb="1" eb="3">
      <t>ジカン</t>
    </rPh>
    <rPh sb="5" eb="6">
      <t>フン</t>
    </rPh>
    <rPh sb="6" eb="8">
      <t>イカ</t>
    </rPh>
    <phoneticPr fontId="3"/>
  </si>
  <si>
    <t>7時間以下</t>
    <rPh sb="1" eb="3">
      <t>ジカン</t>
    </rPh>
    <rPh sb="3" eb="5">
      <t>イカ</t>
    </rPh>
    <phoneticPr fontId="3"/>
  </si>
  <si>
    <t>7時間30分以下</t>
    <rPh sb="1" eb="3">
      <t>ジカン</t>
    </rPh>
    <rPh sb="5" eb="6">
      <t>フン</t>
    </rPh>
    <rPh sb="6" eb="8">
      <t>イカ</t>
    </rPh>
    <phoneticPr fontId="3"/>
  </si>
  <si>
    <t>8時間以下</t>
    <rPh sb="1" eb="3">
      <t>ジカン</t>
    </rPh>
    <rPh sb="3" eb="5">
      <t>イカ</t>
    </rPh>
    <phoneticPr fontId="3"/>
  </si>
  <si>
    <t>8時間30分以下</t>
    <rPh sb="1" eb="3">
      <t>ジカン</t>
    </rPh>
    <rPh sb="5" eb="6">
      <t>フン</t>
    </rPh>
    <rPh sb="6" eb="8">
      <t>イカ</t>
    </rPh>
    <phoneticPr fontId="3"/>
  </si>
  <si>
    <t>9時間以下</t>
    <rPh sb="1" eb="3">
      <t>ジカン</t>
    </rPh>
    <rPh sb="3" eb="5">
      <t>イカ</t>
    </rPh>
    <phoneticPr fontId="3"/>
  </si>
  <si>
    <t>9時間30分以下</t>
    <rPh sb="1" eb="3">
      <t>ジカン</t>
    </rPh>
    <rPh sb="5" eb="6">
      <t>フン</t>
    </rPh>
    <rPh sb="6" eb="8">
      <t>イカ</t>
    </rPh>
    <phoneticPr fontId="3"/>
  </si>
  <si>
    <t>10時間以下</t>
    <rPh sb="2" eb="4">
      <t>ジカン</t>
    </rPh>
    <rPh sb="4" eb="6">
      <t>イカ</t>
    </rPh>
    <phoneticPr fontId="3"/>
  </si>
  <si>
    <t>野田市移動支援事業サービス提供実績記録票</t>
    <rPh sb="3" eb="5">
      <t>イドウ</t>
    </rPh>
    <phoneticPr fontId="3"/>
  </si>
  <si>
    <t>早朝・夜間の単価には対応していませんので、その場合は総費用額を直接入力してください。</t>
    <rPh sb="0" eb="2">
      <t>ソウチョウ</t>
    </rPh>
    <rPh sb="3" eb="5">
      <t>ヤカン</t>
    </rPh>
    <rPh sb="6" eb="8">
      <t>タンカ</t>
    </rPh>
    <rPh sb="10" eb="12">
      <t>タイオウ</t>
    </rPh>
    <rPh sb="23" eb="25">
      <t>バアイ</t>
    </rPh>
    <rPh sb="26" eb="29">
      <t>ソウヒヨウ</t>
    </rPh>
    <rPh sb="29" eb="30">
      <t>ガク</t>
    </rPh>
    <rPh sb="31" eb="33">
      <t>チョクセツ</t>
    </rPh>
    <rPh sb="33" eb="35">
      <t>ニュウリョク</t>
    </rPh>
    <phoneticPr fontId="3"/>
  </si>
  <si>
    <t>単位数</t>
    <rPh sb="0" eb="3">
      <t>タンイスウ</t>
    </rPh>
    <phoneticPr fontId="15"/>
  </si>
  <si>
    <t>移動（身体伴う）早朝0.5・日中0.5</t>
    <rPh sb="8" eb="10">
      <t>ソウチョウ</t>
    </rPh>
    <rPh sb="14" eb="16">
      <t>ニッチュウ</t>
    </rPh>
    <phoneticPr fontId="15"/>
  </si>
  <si>
    <t>移動（身体伴う）早朝0.5・日中1.0</t>
    <rPh sb="8" eb="10">
      <t>ソウチョウ</t>
    </rPh>
    <rPh sb="14" eb="16">
      <t>ニッチュウ</t>
    </rPh>
    <phoneticPr fontId="15"/>
  </si>
  <si>
    <t>移動（身体伴う）早朝0.5・日中1.5</t>
    <rPh sb="8" eb="10">
      <t>ソウチョウ</t>
    </rPh>
    <rPh sb="14" eb="16">
      <t>ニッチュウ</t>
    </rPh>
    <phoneticPr fontId="15"/>
  </si>
  <si>
    <t>移動（身体伴う）早朝0.5・日中2.0</t>
    <rPh sb="8" eb="10">
      <t>ソウチョウ</t>
    </rPh>
    <rPh sb="14" eb="16">
      <t>ニッチュウ</t>
    </rPh>
    <phoneticPr fontId="15"/>
  </si>
  <si>
    <t>移動（身体伴う）早朝0.5・日中2.5</t>
    <rPh sb="8" eb="10">
      <t>ソウチョウ</t>
    </rPh>
    <rPh sb="14" eb="16">
      <t>ニッチュウ</t>
    </rPh>
    <phoneticPr fontId="15"/>
  </si>
  <si>
    <t>移動（身体伴う）早朝1.0・日中0.5</t>
    <rPh sb="8" eb="10">
      <t>ソウチョウ</t>
    </rPh>
    <rPh sb="14" eb="16">
      <t>ニッチュウ</t>
    </rPh>
    <phoneticPr fontId="15"/>
  </si>
  <si>
    <t>移動（身体伴う）早朝1.0・日中1.0</t>
    <rPh sb="8" eb="10">
      <t>ソウチョウ</t>
    </rPh>
    <rPh sb="14" eb="16">
      <t>ニッチュウ</t>
    </rPh>
    <phoneticPr fontId="15"/>
  </si>
  <si>
    <t>移動（身体伴う）早朝1.0・日中1.5</t>
    <rPh sb="8" eb="10">
      <t>ソウチョウ</t>
    </rPh>
    <rPh sb="14" eb="16">
      <t>ニッチュウ</t>
    </rPh>
    <phoneticPr fontId="15"/>
  </si>
  <si>
    <t>移動（身体伴う）早朝1.0・日中2.0</t>
    <rPh sb="8" eb="10">
      <t>ソウチョウ</t>
    </rPh>
    <rPh sb="14" eb="16">
      <t>ニッチュウ</t>
    </rPh>
    <phoneticPr fontId="15"/>
  </si>
  <si>
    <t>移動（身体伴う）早朝1.5・日中0.5</t>
    <rPh sb="8" eb="10">
      <t>ソウチョウ</t>
    </rPh>
    <rPh sb="14" eb="16">
      <t>ニッチュウ</t>
    </rPh>
    <phoneticPr fontId="15"/>
  </si>
  <si>
    <t>移動（身体伴う）早朝1.5・日中1.0</t>
    <rPh sb="8" eb="10">
      <t>ソウチョウ</t>
    </rPh>
    <rPh sb="14" eb="16">
      <t>ニッチュウ</t>
    </rPh>
    <phoneticPr fontId="15"/>
  </si>
  <si>
    <t>移動（身体伴う）早朝1.5・日中1.5</t>
    <rPh sb="8" eb="10">
      <t>ソウチョウ</t>
    </rPh>
    <rPh sb="14" eb="16">
      <t>ニッチュウ</t>
    </rPh>
    <phoneticPr fontId="15"/>
  </si>
  <si>
    <t>移動（身体伴う）早朝2.0・日中0.5</t>
    <rPh sb="8" eb="10">
      <t>ソウチョウ</t>
    </rPh>
    <rPh sb="14" eb="16">
      <t>ニッチュウ</t>
    </rPh>
    <phoneticPr fontId="15"/>
  </si>
  <si>
    <t>移動（身体伴う）早朝2.0・日中1.0</t>
    <rPh sb="8" eb="10">
      <t>ソウチョウ</t>
    </rPh>
    <rPh sb="14" eb="16">
      <t>ニッチュウ</t>
    </rPh>
    <phoneticPr fontId="15"/>
  </si>
  <si>
    <t>移動（身体伴う）早朝2.5・日中0.5</t>
    <rPh sb="8" eb="10">
      <t>ソウチョウ</t>
    </rPh>
    <rPh sb="14" eb="16">
      <t>ニッチュウ</t>
    </rPh>
    <phoneticPr fontId="15"/>
  </si>
  <si>
    <t>移動（身体伴う）夜間増0.5</t>
    <rPh sb="3" eb="5">
      <t>シンタイ</t>
    </rPh>
    <phoneticPr fontId="15"/>
  </si>
  <si>
    <t>移動（身体伴う）夜間増1.0</t>
    <rPh sb="3" eb="5">
      <t>シンタイ</t>
    </rPh>
    <phoneticPr fontId="15"/>
  </si>
  <si>
    <t>移動（身体伴う）夜間増1.5</t>
    <rPh sb="3" eb="5">
      <t>シンタイ</t>
    </rPh>
    <phoneticPr fontId="15"/>
  </si>
  <si>
    <t>移動（身体伴う）夜間増2.0</t>
    <rPh sb="3" eb="5">
      <t>シンタイ</t>
    </rPh>
    <phoneticPr fontId="15"/>
  </si>
  <si>
    <t>移動（身体伴う）夜間増2.5</t>
    <rPh sb="3" eb="5">
      <t>シンタイ</t>
    </rPh>
    <phoneticPr fontId="15"/>
  </si>
  <si>
    <t>移動（身体伴う）夜間増3.0</t>
    <rPh sb="3" eb="5">
      <t>シンタイ</t>
    </rPh>
    <phoneticPr fontId="15"/>
  </si>
  <si>
    <t>移動（身体伴う）夜間増3.5</t>
    <rPh sb="3" eb="5">
      <t>シンタイ</t>
    </rPh>
    <phoneticPr fontId="15"/>
  </si>
  <si>
    <t>移動（身体伴う）夜間増4.0</t>
    <rPh sb="3" eb="5">
      <t>シンタイ</t>
    </rPh>
    <phoneticPr fontId="15"/>
  </si>
  <si>
    <t>移動（身体伴わない）早朝0.5・日中0.5</t>
    <rPh sb="10" eb="12">
      <t>ソウチョウ</t>
    </rPh>
    <rPh sb="16" eb="18">
      <t>ニッチュウ</t>
    </rPh>
    <phoneticPr fontId="15"/>
  </si>
  <si>
    <t>移動（身体伴わない）早朝0.5・日中1.0</t>
    <rPh sb="10" eb="12">
      <t>ソウチョウ</t>
    </rPh>
    <rPh sb="16" eb="18">
      <t>ニッチュウ</t>
    </rPh>
    <phoneticPr fontId="15"/>
  </si>
  <si>
    <t>移動（身体伴わない）早朝1.0・日中0.5</t>
    <rPh sb="10" eb="12">
      <t>ソウチョウ</t>
    </rPh>
    <rPh sb="16" eb="18">
      <t>ニッチュウ</t>
    </rPh>
    <phoneticPr fontId="15"/>
  </si>
  <si>
    <t>移動（身体伴わない）日中0.5・夜間0.5</t>
  </si>
  <si>
    <t>移動（身体伴わない）日中0.5・夜間1.0</t>
  </si>
  <si>
    <t>移動（身体伴わない）日中1.0・夜間0.5</t>
  </si>
  <si>
    <t>移動（身体伴わない）夜間増0.5</t>
    <rPh sb="3" eb="5">
      <t>シンタイ</t>
    </rPh>
    <phoneticPr fontId="15"/>
  </si>
  <si>
    <t>移動（身体伴わない）夜間増1.0</t>
    <rPh sb="3" eb="5">
      <t>シンタイ</t>
    </rPh>
    <phoneticPr fontId="15"/>
  </si>
  <si>
    <t>移動（身体伴わない）夜間増1.5</t>
    <rPh sb="3" eb="5">
      <t>シンタイ</t>
    </rPh>
    <phoneticPr fontId="15"/>
  </si>
  <si>
    <t>移動（身体伴わない）夜間増2.0</t>
    <rPh sb="3" eb="5">
      <t>シンタイ</t>
    </rPh>
    <phoneticPr fontId="15"/>
  </si>
  <si>
    <t>移動（身体伴わない）夜間増2.5</t>
    <rPh sb="3" eb="5">
      <t>シンタイ</t>
    </rPh>
    <phoneticPr fontId="15"/>
  </si>
  <si>
    <t>移動（身体伴わない）夜間増3.0</t>
    <rPh sb="3" eb="5">
      <t>シンタイ</t>
    </rPh>
    <phoneticPr fontId="15"/>
  </si>
  <si>
    <t>移動（身体伴わない）夜間増3.5</t>
    <rPh sb="3" eb="5">
      <t>シンタイ</t>
    </rPh>
    <phoneticPr fontId="15"/>
  </si>
  <si>
    <t>移動（身体伴わない）夜間増4.0</t>
    <rPh sb="3" eb="5">
      <t>シンタイ</t>
    </rPh>
    <phoneticPr fontId="15"/>
  </si>
  <si>
    <t>時間数</t>
    <rPh sb="0" eb="3">
      <t>ジカンスウ</t>
    </rPh>
    <phoneticPr fontId="15"/>
  </si>
  <si>
    <t>野田市移動支援事業明細書</t>
    <rPh sb="3" eb="5">
      <t>イドウ</t>
    </rPh>
    <rPh sb="9" eb="12">
      <t>メイサイショ</t>
    </rPh>
    <phoneticPr fontId="3"/>
  </si>
  <si>
    <t>事業者番号</t>
    <rPh sb="3" eb="5">
      <t>バンゴウ</t>
    </rPh>
    <phoneticPr fontId="3"/>
  </si>
  <si>
    <t>サービス内容</t>
    <rPh sb="4" eb="6">
      <t>ナイヨウ</t>
    </rPh>
    <phoneticPr fontId="3"/>
  </si>
  <si>
    <t>費用単価</t>
    <rPh sb="0" eb="2">
      <t>ヒヨウ</t>
    </rPh>
    <rPh sb="2" eb="4">
      <t>タンカ</t>
    </rPh>
    <phoneticPr fontId="3"/>
  </si>
  <si>
    <t>算定回数</t>
    <rPh sb="0" eb="2">
      <t>サンテイ</t>
    </rPh>
    <rPh sb="2" eb="4">
      <t>カイスウ</t>
    </rPh>
    <phoneticPr fontId="3"/>
  </si>
  <si>
    <t>当月算定額</t>
    <rPh sb="0" eb="2">
      <t>トウゲツ</t>
    </rPh>
    <rPh sb="2" eb="4">
      <t>サンテイ</t>
    </rPh>
    <rPh sb="4" eb="5">
      <t>ガク</t>
    </rPh>
    <phoneticPr fontId="3"/>
  </si>
  <si>
    <t>サービス
コード</t>
    <phoneticPr fontId="3"/>
  </si>
  <si>
    <t>備考欄</t>
    <rPh sb="0" eb="2">
      <t>ビコウ</t>
    </rPh>
    <rPh sb="2" eb="3">
      <t>ラン</t>
    </rPh>
    <phoneticPr fontId="3"/>
  </si>
  <si>
    <t>利用者負担額</t>
    <phoneticPr fontId="3"/>
  </si>
  <si>
    <t>合計</t>
    <rPh sb="0" eb="2">
      <t>ゴウケイ</t>
    </rPh>
    <phoneticPr fontId="3"/>
  </si>
  <si>
    <t>野田市移動支援事業費請求書</t>
    <rPh sb="0" eb="3">
      <t>ノダシ</t>
    </rPh>
    <rPh sb="3" eb="5">
      <t>イドウ</t>
    </rPh>
    <rPh sb="5" eb="7">
      <t>シエン</t>
    </rPh>
    <rPh sb="7" eb="9">
      <t>ジギョウ</t>
    </rPh>
    <rPh sb="9" eb="10">
      <t>ヒ</t>
    </rPh>
    <rPh sb="10" eb="13">
      <t>セイキュウショ</t>
    </rPh>
    <phoneticPr fontId="3"/>
  </si>
  <si>
    <t>野田市長　鈴木　有　様</t>
    <rPh sb="0" eb="4">
      <t>ノダシチョウ</t>
    </rPh>
    <rPh sb="5" eb="7">
      <t>スズキ</t>
    </rPh>
    <rPh sb="8" eb="9">
      <t>ア</t>
    </rPh>
    <rPh sb="10" eb="11">
      <t>サマ</t>
    </rPh>
    <phoneticPr fontId="3"/>
  </si>
  <si>
    <t>（野田市障がい者支援課）</t>
    <rPh sb="1" eb="4">
      <t>ノダシ</t>
    </rPh>
    <rPh sb="4" eb="5">
      <t>ショウ</t>
    </rPh>
    <rPh sb="7" eb="8">
      <t>シャ</t>
    </rPh>
    <rPh sb="8" eb="10">
      <t>シエン</t>
    </rPh>
    <rPh sb="10" eb="11">
      <t>カ</t>
    </rPh>
    <phoneticPr fontId="3"/>
  </si>
  <si>
    <t>請求金額</t>
    <rPh sb="0" eb="2">
      <t>セイキュウ</t>
    </rPh>
    <rPh sb="2" eb="4">
      <t>キンガク</t>
    </rPh>
    <phoneticPr fontId="3"/>
  </si>
  <si>
    <t>利用月</t>
    <rPh sb="0" eb="2">
      <t>リヨウ</t>
    </rPh>
    <rPh sb="2" eb="3">
      <t>ツキ</t>
    </rPh>
    <phoneticPr fontId="3"/>
  </si>
  <si>
    <t>金額</t>
    <rPh sb="0" eb="2">
      <t>キンガク</t>
    </rPh>
    <phoneticPr fontId="3"/>
  </si>
  <si>
    <t>件数</t>
    <rPh sb="0" eb="2">
      <t>ケンスウ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</si>
  <si>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</si>
  <si>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8月分</t>
    <rPh sb="1" eb="2">
      <t>ガツ</t>
    </rPh>
    <rPh sb="2" eb="3">
      <t>ブン</t>
    </rPh>
    <phoneticPr fontId="3"/>
  </si>
  <si>
    <t>所在地</t>
    <rPh sb="0" eb="3">
      <t>ショザイチ</t>
    </rPh>
    <phoneticPr fontId="3"/>
  </si>
  <si>
    <t>〒278-8550
千葉県野田市鶴奉７番地の１</t>
    <rPh sb="10" eb="13">
      <t>チバケン</t>
    </rPh>
    <rPh sb="13" eb="16">
      <t>ノダシ</t>
    </rPh>
    <rPh sb="16" eb="18">
      <t>ツルホウ</t>
    </rPh>
    <rPh sb="19" eb="21">
      <t>バンチ</t>
    </rPh>
    <phoneticPr fontId="3"/>
  </si>
  <si>
    <t>電話番号</t>
    <rPh sb="0" eb="2">
      <t>デンワ</t>
    </rPh>
    <rPh sb="2" eb="4">
      <t>バンゴウ</t>
    </rPh>
    <phoneticPr fontId="3"/>
  </si>
  <si>
    <t>04-7125-1111</t>
    <phoneticPr fontId="3"/>
  </si>
  <si>
    <t>名称</t>
    <rPh sb="0" eb="2">
      <t>メイショウ</t>
    </rPh>
    <phoneticPr fontId="3"/>
  </si>
  <si>
    <t>社会福祉法人のだ</t>
    <rPh sb="0" eb="2">
      <t>シャカイ</t>
    </rPh>
    <rPh sb="2" eb="4">
      <t>フクシ</t>
    </rPh>
    <rPh sb="4" eb="6">
      <t>ホウジン</t>
    </rPh>
    <phoneticPr fontId="3"/>
  </si>
  <si>
    <t>代表者氏名</t>
    <rPh sb="0" eb="3">
      <t>ダイヒョウシャ</t>
    </rPh>
    <rPh sb="3" eb="5">
      <t>シメイ</t>
    </rPh>
    <phoneticPr fontId="3"/>
  </si>
  <si>
    <t>理事長　野田　太郎　　　㊞</t>
    <rPh sb="0" eb="3">
      <t>リジチョウ</t>
    </rPh>
    <rPh sb="4" eb="6">
      <t>ノダ</t>
    </rPh>
    <rPh sb="7" eb="9">
      <t>タロウ</t>
    </rPh>
    <phoneticPr fontId="3"/>
  </si>
  <si>
    <t>請求事業者（法人）</t>
    <rPh sb="0" eb="2">
      <t>セイキュウ</t>
    </rPh>
    <rPh sb="2" eb="4">
      <t>ジギョウ</t>
    </rPh>
    <rPh sb="4" eb="5">
      <t>シャ</t>
    </rPh>
    <rPh sb="6" eb="8">
      <t>ホウジン</t>
    </rPh>
    <phoneticPr fontId="3"/>
  </si>
  <si>
    <t>移動支援事業所せきやど（事業所番号：121200000）</t>
    <rPh sb="0" eb="2">
      <t>イドウ</t>
    </rPh>
    <rPh sb="2" eb="4">
      <t>シエン</t>
    </rPh>
    <rPh sb="4" eb="6">
      <t>ジギョウ</t>
    </rPh>
    <rPh sb="6" eb="7">
      <t>ショ</t>
    </rPh>
    <rPh sb="12" eb="15">
      <t>ジギョウショ</t>
    </rPh>
    <rPh sb="15" eb="17">
      <t>バンゴウ</t>
    </rPh>
    <phoneticPr fontId="3"/>
  </si>
  <si>
    <t>振込口座：関宿銀行 関宿支店 普通 1234567</t>
    <rPh sb="0" eb="2">
      <t>フリコミ</t>
    </rPh>
    <rPh sb="2" eb="4">
      <t>コウザ</t>
    </rPh>
    <rPh sb="5" eb="7">
      <t>セキヤド</t>
    </rPh>
    <rPh sb="7" eb="9">
      <t>ギンコウ</t>
    </rPh>
    <rPh sb="10" eb="12">
      <t>セキヤド</t>
    </rPh>
    <rPh sb="12" eb="14">
      <t>シテン</t>
    </rPh>
    <rPh sb="15" eb="17">
      <t>フツウ</t>
    </rPh>
    <phoneticPr fontId="3"/>
  </si>
  <si>
    <t>　　　　　社会福祉法人のだ　理事長　野田　太郎</t>
    <rPh sb="5" eb="7">
      <t>シャカイ</t>
    </rPh>
    <rPh sb="7" eb="9">
      <t>フクシ</t>
    </rPh>
    <rPh sb="9" eb="11">
      <t>ホウジン</t>
    </rPh>
    <rPh sb="14" eb="17">
      <t>リジチョウ</t>
    </rPh>
    <rPh sb="18" eb="20">
      <t>ノダ</t>
    </rPh>
    <rPh sb="21" eb="23">
      <t>タロウ</t>
    </rPh>
    <phoneticPr fontId="3"/>
  </si>
  <si>
    <t>社会福祉法人のだ（移動支援事業所せきやど）</t>
    <rPh sb="0" eb="6">
      <t>シャカイフクシホウジン</t>
    </rPh>
    <rPh sb="9" eb="11">
      <t>イドウ</t>
    </rPh>
    <rPh sb="11" eb="13">
      <t>シエン</t>
    </rPh>
    <rPh sb="13" eb="15">
      <t>ジギョウ</t>
    </rPh>
    <rPh sb="15" eb="16">
      <t>ショ</t>
    </rPh>
    <phoneticPr fontId="3"/>
  </si>
  <si>
    <t>事業者名</t>
    <rPh sb="3" eb="4">
      <t>メイ</t>
    </rPh>
    <phoneticPr fontId="3"/>
  </si>
  <si>
    <t>同様の内容が記載されていれば、</t>
    <phoneticPr fontId="3"/>
  </si>
  <si>
    <t>法人独自の様式による請求書でも差し支えありません。</t>
    <rPh sb="5" eb="7">
      <t>ヨウシキ</t>
    </rPh>
    <phoneticPr fontId="3"/>
  </si>
  <si>
    <t>早朝・夜間の提供がある場合は、</t>
    <rPh sb="0" eb="2">
      <t>ソウチョウ</t>
    </rPh>
    <rPh sb="3" eb="5">
      <t>ヤカン</t>
    </rPh>
    <rPh sb="6" eb="8">
      <t>テイキョウ</t>
    </rPh>
    <rPh sb="11" eb="13">
      <t>バアイ</t>
    </rPh>
    <phoneticPr fontId="3"/>
  </si>
  <si>
    <t>算定回数を直接入力で修正してください。</t>
    <rPh sb="0" eb="2">
      <t>サンテイ</t>
    </rPh>
    <rPh sb="2" eb="4">
      <t>カイスウ</t>
    </rPh>
    <rPh sb="5" eb="7">
      <t>チョクセツ</t>
    </rPh>
    <rPh sb="7" eb="9">
      <t>ニュウリョク</t>
    </rPh>
    <rPh sb="10" eb="12">
      <t>シュウセイ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</si>
  <si>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</si>
  <si>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野田市移動支援事業費について、次のとおり請求します。</t>
    <rPh sb="0" eb="3">
      <t>ノダシ</t>
    </rPh>
    <rPh sb="3" eb="5">
      <t>イドウ</t>
    </rPh>
    <rPh sb="5" eb="7">
      <t>シエン</t>
    </rPh>
    <rPh sb="7" eb="9">
      <t>ジギョウ</t>
    </rPh>
    <rPh sb="9" eb="10">
      <t>ヒ</t>
    </rPh>
    <rPh sb="15" eb="16">
      <t>ツギ</t>
    </rPh>
    <rPh sb="20" eb="22">
      <t>セイキュウ</t>
    </rPh>
    <phoneticPr fontId="3"/>
  </si>
  <si>
    <t>合計</t>
    <rPh sb="0" eb="2">
      <t>ゴウケイ</t>
    </rPh>
    <phoneticPr fontId="3"/>
  </si>
  <si>
    <t>移動（身体伴う）日中0.5</t>
  </si>
  <si>
    <t>移動（身体伴う）日中1.0</t>
  </si>
  <si>
    <t>移動（身体伴う）日中1.5</t>
  </si>
  <si>
    <t>移動（身体伴う）日中2.0</t>
  </si>
  <si>
    <t>移動（身体伴う）日中2.5</t>
  </si>
  <si>
    <t>移動（身体伴う）日中3.0</t>
  </si>
  <si>
    <t>移動（身体伴う）日中3.5</t>
  </si>
  <si>
    <t>移動（身体伴う）日中4.0</t>
  </si>
  <si>
    <t>移動（身体伴う）日中4.5</t>
  </si>
  <si>
    <t>移動（身体伴う）日中5.0</t>
  </si>
  <si>
    <t>移動（身体伴う）日中5.5</t>
  </si>
  <si>
    <t>移動（身体伴う）日中6.0</t>
  </si>
  <si>
    <t>移動（身体伴う）日中6.5</t>
  </si>
  <si>
    <t>移動（身体伴う）日中7.0</t>
  </si>
  <si>
    <t>移動（身体伴う）日中7.5</t>
  </si>
  <si>
    <t>移動（身体伴う）日中8.0</t>
  </si>
  <si>
    <t>移動（身体伴う）日中8.5</t>
  </si>
  <si>
    <t>移動（身体伴う）日中9.0</t>
  </si>
  <si>
    <t>移動（身体伴う）日中9.5</t>
  </si>
  <si>
    <t>移動（身体伴う）日中10.0</t>
  </si>
  <si>
    <t>移動（身体伴わない）日中0.5</t>
  </si>
  <si>
    <t>移動（身体伴わない）日中1.0</t>
  </si>
  <si>
    <t>移動（身体伴わない）日中1.5</t>
  </si>
  <si>
    <t>移動（身体伴わない）日中2.0</t>
  </si>
  <si>
    <t>移動（身体伴わない）日中2.5</t>
  </si>
  <si>
    <t>移動（身体伴わない）日中3.0</t>
  </si>
  <si>
    <t>移動（身体伴わない）日中3.5</t>
  </si>
  <si>
    <t>移動（身体伴わない）日中4.0</t>
  </si>
  <si>
    <t>移動（身体伴わない）日中4.5</t>
  </si>
  <si>
    <t>移動（身体伴わない）日中5.0</t>
  </si>
  <si>
    <t>移動（身体伴わない）日中5.5</t>
  </si>
  <si>
    <t>移動（身体伴わない）日中6.0</t>
  </si>
  <si>
    <t>移動（身体伴わない）日中6.5</t>
  </si>
  <si>
    <t>移動（身体伴わない）日中7.0</t>
  </si>
  <si>
    <t>移動（身体伴わない）日中7.5</t>
  </si>
  <si>
    <t>移動（身体伴わない）日中8.0</t>
  </si>
  <si>
    <t>移動（身体伴わない）日中8.5</t>
  </si>
  <si>
    <t>移動（身体伴わない）日中9.0</t>
  </si>
  <si>
    <t>移動（身体伴わない）日中9.5</t>
  </si>
  <si>
    <t>移動（身体伴わない）日中10.0</t>
  </si>
  <si>
    <t>移動（身体伴わない）早朝0.5</t>
  </si>
  <si>
    <t>移動（身体伴わない）早朝1.0</t>
  </si>
  <si>
    <t>移動（身体伴わない）早朝1.5</t>
  </si>
  <si>
    <t>移動（身体伴わない）早朝2.0</t>
  </si>
  <si>
    <t>移動（身体伴わない）夜間0.5</t>
  </si>
  <si>
    <t>移動（身体伴わない）夜間1.0</t>
  </si>
  <si>
    <t>移動（身体伴わない）夜間1.5</t>
  </si>
  <si>
    <t>移動（身体伴わない）夜間2.0</t>
  </si>
  <si>
    <t>移動（身体伴わない）夜間2.5</t>
  </si>
  <si>
    <t>移動（身体伴わない）夜間3.0</t>
  </si>
  <si>
    <t>移動（身体伴わない）夜間3.5</t>
  </si>
  <si>
    <t>移動（身体伴わない）夜間4.0</t>
  </si>
  <si>
    <t>時間数換算</t>
    <rPh sb="0" eb="3">
      <t>ジカンスウ</t>
    </rPh>
    <rPh sb="3" eb="5">
      <t>カンサン</t>
    </rPh>
    <phoneticPr fontId="3"/>
  </si>
  <si>
    <t>移動（身体伴う）日中10.5</t>
    <phoneticPr fontId="3"/>
  </si>
  <si>
    <t>移動（身体伴う）早朝0.5</t>
    <rPh sb="8" eb="10">
      <t>ソウチョウ</t>
    </rPh>
    <phoneticPr fontId="15"/>
  </si>
  <si>
    <t>移動（身体伴う）早朝1.0</t>
    <rPh sb="8" eb="10">
      <t>ソウチョウ</t>
    </rPh>
    <phoneticPr fontId="15"/>
  </si>
  <si>
    <t>移動（身体伴う）早朝1.5</t>
    <rPh sb="8" eb="10">
      <t>ソウチョウ</t>
    </rPh>
    <phoneticPr fontId="15"/>
  </si>
  <si>
    <t>移動（身体伴う）早朝2.0</t>
    <rPh sb="8" eb="10">
      <t>ソウチョウ</t>
    </rPh>
    <phoneticPr fontId="15"/>
  </si>
  <si>
    <t>移動（身体伴う）早朝2.5</t>
    <rPh sb="8" eb="10">
      <t>ソウチョウ</t>
    </rPh>
    <phoneticPr fontId="15"/>
  </si>
  <si>
    <t>移動（身体伴う）夜間0.5</t>
    <phoneticPr fontId="15"/>
  </si>
  <si>
    <t>移動（身体伴う）夜間1.0</t>
    <phoneticPr fontId="15"/>
  </si>
  <si>
    <t>移動（身体伴う）夜間1.5</t>
    <phoneticPr fontId="15"/>
  </si>
  <si>
    <t>移動（身体伴う）夜間2.0</t>
    <phoneticPr fontId="15"/>
  </si>
  <si>
    <t>移動（身体伴う）夜間2.5</t>
    <phoneticPr fontId="15"/>
  </si>
  <si>
    <t>移動（身体伴う）夜間3.0</t>
    <phoneticPr fontId="15"/>
  </si>
  <si>
    <t>移動（身体伴う）夜間3.5</t>
    <phoneticPr fontId="15"/>
  </si>
  <si>
    <t>移動（身体伴う）夜間4.0</t>
    <phoneticPr fontId="15"/>
  </si>
  <si>
    <t>移動（身体伴う）夜間4.5</t>
    <phoneticPr fontId="15"/>
  </si>
  <si>
    <t>移動（身体伴う）深夜0.5</t>
  </si>
  <si>
    <t>移動（身体伴う）深夜1.0</t>
  </si>
  <si>
    <t>移動（身体伴う）深夜1.5</t>
  </si>
  <si>
    <t>移動（身体伴う）深夜2.0</t>
  </si>
  <si>
    <t>移動（身体伴う）深夜2.5</t>
  </si>
  <si>
    <t>移動（身体伴う）深夜3.0</t>
  </si>
  <si>
    <t>移動（身体伴う）深夜3.5</t>
  </si>
  <si>
    <t>移動（身体伴う）深夜4.0</t>
  </si>
  <si>
    <t>移動（身体伴う）深夜4.5</t>
  </si>
  <si>
    <t>移動（身体伴う）深夜5.0</t>
  </si>
  <si>
    <t>移動（身体伴う）深夜5.5</t>
  </si>
  <si>
    <t>移動（身体伴う）深夜6.0</t>
  </si>
  <si>
    <t>移動（身体伴う）深夜6.5</t>
  </si>
  <si>
    <t>移動（身体伴う）深夜0.5・早朝0.5</t>
  </si>
  <si>
    <t>移動（身体伴う）深夜0.5・早朝1.0</t>
  </si>
  <si>
    <t>移動（身体伴う）深夜0.5・早朝1.5</t>
  </si>
  <si>
    <t>移動（身体伴う）深夜0.5・早朝2.0</t>
  </si>
  <si>
    <t>移動（身体伴う）深夜0.5・早朝2.5</t>
  </si>
  <si>
    <t>移動（身体伴う）深夜1.0・早朝0.5</t>
  </si>
  <si>
    <t>移動（身体伴う）深夜1.0・早朝1.0</t>
  </si>
  <si>
    <t>移動（身体伴う）深夜1.0・早朝1.5</t>
  </si>
  <si>
    <t>移動（身体伴う）深夜1.0・早朝2.0</t>
  </si>
  <si>
    <t>111339</t>
    <phoneticPr fontId="3"/>
  </si>
  <si>
    <t>移動（身体伴う）深夜1.5・早朝0.5</t>
    <phoneticPr fontId="3"/>
  </si>
  <si>
    <t>111343</t>
    <phoneticPr fontId="3"/>
  </si>
  <si>
    <t>移動（身体伴う）深夜1.5・早朝1.0</t>
    <phoneticPr fontId="3"/>
  </si>
  <si>
    <t>111347</t>
    <phoneticPr fontId="3"/>
  </si>
  <si>
    <t>移動（身体伴う）深夜1.5・早朝1.5</t>
    <phoneticPr fontId="3"/>
  </si>
  <si>
    <t>111351</t>
    <phoneticPr fontId="3"/>
  </si>
  <si>
    <t>移動（身体伴う）深夜2.0・早朝0.5</t>
    <phoneticPr fontId="3"/>
  </si>
  <si>
    <t>111355</t>
    <phoneticPr fontId="3"/>
  </si>
  <si>
    <t>移動（身体伴う）深夜2.0・早朝1.0</t>
    <phoneticPr fontId="3"/>
  </si>
  <si>
    <t>111359</t>
    <phoneticPr fontId="3"/>
  </si>
  <si>
    <t>移動（身体伴う）深夜2.5・早朝1.0</t>
    <phoneticPr fontId="3"/>
  </si>
  <si>
    <t>移動（身体伴う）日中0.5・夜間0.5</t>
  </si>
  <si>
    <t>移動（身体伴う）日中0.5・夜間1.0</t>
  </si>
  <si>
    <t>移動（身体伴う）日中0.5・夜間1.5</t>
  </si>
  <si>
    <t>移動（身体伴う）日中0.5・夜間2.0</t>
  </si>
  <si>
    <t>移動（身体伴う）日中0.5・夜間2.5</t>
  </si>
  <si>
    <t>移動（身体伴う）日中1.0・夜間0.5</t>
  </si>
  <si>
    <t>移動（身体伴う）日中1.0・夜間1.0</t>
  </si>
  <si>
    <t>移動（身体伴う）日中1.0・夜間1.5</t>
  </si>
  <si>
    <t>移動（身体伴う）日中1.0・夜間2.0</t>
  </si>
  <si>
    <t>移動（身体伴う）日中1.5・夜間0.5</t>
  </si>
  <si>
    <t>移動（身体伴う）日中1.5・夜間1.0</t>
  </si>
  <si>
    <t>移動（身体伴う）日中1.5・夜間1.5</t>
  </si>
  <si>
    <t>移動（身体伴う）日中2.0・夜間0.5</t>
  </si>
  <si>
    <t>移動（身体伴う）日中2.0・夜間1.0</t>
  </si>
  <si>
    <t>移動（身体伴う）日中2.5・夜間0.5</t>
  </si>
  <si>
    <t>移動（身体伴う）深夜0.5・早朝2.0・日中0.5</t>
    <rPh sb="8" eb="10">
      <t>シンヤ</t>
    </rPh>
    <rPh sb="14" eb="16">
      <t>ソウチョウ</t>
    </rPh>
    <rPh sb="20" eb="22">
      <t>ニッチュウ</t>
    </rPh>
    <phoneticPr fontId="15"/>
  </si>
  <si>
    <t>移動（身体伴う）夜間0.5・深夜0.5</t>
  </si>
  <si>
    <t>移動（身体伴う）夜間0.5・深夜1.0</t>
  </si>
  <si>
    <t>移動（身体伴う）夜間0.5・深夜1.5</t>
  </si>
  <si>
    <t>移動（身体伴う）夜間0.5・深夜2.0</t>
  </si>
  <si>
    <t>移動（身体伴う）夜間0.5・深夜2.5</t>
  </si>
  <si>
    <t>移動（身体伴う）夜間1.0・深夜0.5</t>
  </si>
  <si>
    <t>移動（身体伴う）夜間1.0・深夜1.0</t>
  </si>
  <si>
    <t>移動（身体伴う）夜間1.0・深夜1.5</t>
  </si>
  <si>
    <t>移動（身体伴う）夜間1.0・深夜2.0</t>
  </si>
  <si>
    <t>移動（身体伴う）夜間1.5・深夜0.5</t>
  </si>
  <si>
    <t>移動（身体伴う）夜間1.5・深夜1.0</t>
  </si>
  <si>
    <t>移動（身体伴う）夜間1.5・深夜1.5</t>
  </si>
  <si>
    <t>移動（身体伴う）夜間2.0・深夜0.5</t>
  </si>
  <si>
    <t>移動（身体伴う）夜間2.0・深夜1.0</t>
  </si>
  <si>
    <t>移動（身体伴う）夜間2.5・深夜0.5</t>
  </si>
  <si>
    <t>移動（身体伴う）日中増0.5</t>
  </si>
  <si>
    <t>移動（身体伴う）日中増1.0</t>
  </si>
  <si>
    <t>移動（身体伴う）日中増1.5</t>
  </si>
  <si>
    <t>移動（身体伴う）日中増2.0</t>
  </si>
  <si>
    <t>移動（身体伴う）日中増2.5</t>
  </si>
  <si>
    <t>移動（身体伴う）日中増3.0</t>
  </si>
  <si>
    <t>移動（身体伴う）日中増3.5</t>
  </si>
  <si>
    <t>移動（身体伴う）日中増4.0</t>
  </si>
  <si>
    <t>移動（身体伴う）日中増4.5</t>
  </si>
  <si>
    <t>移動（身体伴う）日中増5.0</t>
  </si>
  <si>
    <t>移動（身体伴う）日中増5.5</t>
  </si>
  <si>
    <t>移動（身体伴う）日中増6.0</t>
  </si>
  <si>
    <t>移動（身体伴う）日中増6.5</t>
  </si>
  <si>
    <t>移動（身体伴う）日中増7.0</t>
  </si>
  <si>
    <t>移動（身体伴う）日中増7.5</t>
  </si>
  <si>
    <t>移動（身体伴う）日中増8.0</t>
  </si>
  <si>
    <t>移動（身体伴う）日中増8.5</t>
  </si>
  <si>
    <t>移動（身体伴う）日中増9.0</t>
  </si>
  <si>
    <t>移動（身体伴う）日中増9.5</t>
  </si>
  <si>
    <t>移動（身体伴う）日中増10.0</t>
  </si>
  <si>
    <t>移動（身体伴う）日中増10.5</t>
  </si>
  <si>
    <t>移動（身体伴う）早朝増0.5</t>
    <rPh sb="3" eb="5">
      <t>シンタイ</t>
    </rPh>
    <phoneticPr fontId="15"/>
  </si>
  <si>
    <t>移動（身体伴う）早朝増1.0</t>
    <rPh sb="3" eb="5">
      <t>シンタイ</t>
    </rPh>
    <phoneticPr fontId="15"/>
  </si>
  <si>
    <t>移動（身体伴う）早朝増1.5</t>
    <rPh sb="3" eb="5">
      <t>シンタイ</t>
    </rPh>
    <phoneticPr fontId="15"/>
  </si>
  <si>
    <t>移動（身体伴う）早朝増2.0</t>
    <rPh sb="3" eb="5">
      <t>シンタイ</t>
    </rPh>
    <phoneticPr fontId="15"/>
  </si>
  <si>
    <t>移動（身体伴う）早朝増2.5</t>
    <rPh sb="3" eb="5">
      <t>シンタイ</t>
    </rPh>
    <phoneticPr fontId="15"/>
  </si>
  <si>
    <t>移動（身体伴う）夜間増4.5</t>
    <rPh sb="3" eb="5">
      <t>シンタイ</t>
    </rPh>
    <phoneticPr fontId="15"/>
  </si>
  <si>
    <t>移動（身体伴う）深夜増0.5</t>
  </si>
  <si>
    <t>移動（身体伴う）深夜増1.0</t>
  </si>
  <si>
    <t>移動（身体伴う）深夜増1.5</t>
  </si>
  <si>
    <t>移動（身体伴う）深夜増2.0</t>
  </si>
  <si>
    <t>移動（身体伴う）深夜増2.5</t>
  </si>
  <si>
    <t>移動（身体伴う）深夜増3.0</t>
  </si>
  <si>
    <t>移動（身体伴う）深夜増3.5</t>
  </si>
  <si>
    <t>移動（身体伴う）深夜増4.0</t>
  </si>
  <si>
    <t>移動（身体伴う）深夜増4.5</t>
  </si>
  <si>
    <t>移動（身体伴う）深夜増5.0</t>
  </si>
  <si>
    <t>移動（身体伴う）深夜増5.5</t>
  </si>
  <si>
    <t>移動（身体伴う）深夜増6.0</t>
  </si>
  <si>
    <t>移動（身体伴う）深夜増6.5</t>
  </si>
  <si>
    <t>移動（身体伴わない）日中10.5</t>
    <phoneticPr fontId="3"/>
  </si>
  <si>
    <t>移動（身体伴わない）早朝2.5</t>
  </si>
  <si>
    <t>移動（身体伴わない）夜間4.5</t>
  </si>
  <si>
    <t>移動（身体伴わない）深夜0.5</t>
  </si>
  <si>
    <t>移動（身体伴わない）深夜1.0</t>
  </si>
  <si>
    <t>移動（身体伴わない）深夜1.5</t>
  </si>
  <si>
    <t>移動（身体伴わない）深夜2.0</t>
  </si>
  <si>
    <t>移動（身体伴わない）深夜2.5</t>
  </si>
  <si>
    <t>移動（身体伴わない）深夜3.0</t>
  </si>
  <si>
    <t>移動（身体伴わない）深夜3.5</t>
  </si>
  <si>
    <t>移動（身体伴わない）深夜4.0</t>
  </si>
  <si>
    <t>移動（身体伴わない）深夜4.5</t>
  </si>
  <si>
    <t>移動（身体伴わない）深夜5.0</t>
  </si>
  <si>
    <t>移動（身体伴わない）深夜5.5</t>
  </si>
  <si>
    <t>移動（身体伴わない）深夜6.0</t>
  </si>
  <si>
    <t>移動（身体伴わない）深夜6.5</t>
  </si>
  <si>
    <t>移動（身体伴わない）深夜0.5・早朝0.5</t>
    <phoneticPr fontId="15"/>
  </si>
  <si>
    <t>移動（身体伴わない）深夜0.5・早朝1.0</t>
    <phoneticPr fontId="15"/>
  </si>
  <si>
    <t>移動（身体伴わない）深夜1.0・早朝0.5</t>
    <phoneticPr fontId="15"/>
  </si>
  <si>
    <t>移動（身体伴わない）夜間0.5・深夜0.5</t>
    <phoneticPr fontId="15"/>
  </si>
  <si>
    <t>移動（身体伴わない）夜間0.5・深夜1.0</t>
    <phoneticPr fontId="15"/>
  </si>
  <si>
    <t>移動（身体伴わない）夜間1.0・深夜0.5</t>
    <phoneticPr fontId="15"/>
  </si>
  <si>
    <t>移動（身体伴わない）日中増0.5</t>
  </si>
  <si>
    <t>移動（身体伴わない）日中増1.0</t>
  </si>
  <si>
    <t>移動（身体伴わない）日中増1.5</t>
  </si>
  <si>
    <t>移動（身体伴わない）日中増2.0</t>
  </si>
  <si>
    <t>移動（身体伴わない）日中増2.5</t>
  </si>
  <si>
    <t>移動（身体伴わない）日中増3.0</t>
  </si>
  <si>
    <t>移動（身体伴わない）日中増3.5</t>
  </si>
  <si>
    <t>移動（身体伴わない）日中増4.0</t>
  </si>
  <si>
    <t>移動（身体伴わない）日中増4.5</t>
  </si>
  <si>
    <t>移動（身体伴わない）日中増5.0</t>
  </si>
  <si>
    <t>移動（身体伴わない）日中増5.5</t>
  </si>
  <si>
    <t>移動（身体伴わない）日中増6.0</t>
  </si>
  <si>
    <t>移動（身体伴わない）日中増6.5</t>
  </si>
  <si>
    <t>移動（身体伴わない）日中増7.0</t>
  </si>
  <si>
    <t>移動（身体伴わない）日中増7.5</t>
  </si>
  <si>
    <t>移動（身体伴わない）日中増8.0</t>
  </si>
  <si>
    <t>移動（身体伴わない）日中増8.5</t>
  </si>
  <si>
    <t>移動（身体伴わない）日中増9.0</t>
  </si>
  <si>
    <t>移動（身体伴わない）日中増9.5</t>
  </si>
  <si>
    <t>移動（身体伴わない）日中増10.0</t>
  </si>
  <si>
    <t>移動（身体伴わない）日中増10.5</t>
  </si>
  <si>
    <t>移動（身体伴わない）早朝増0.5</t>
    <rPh sb="3" eb="5">
      <t>シンタイ</t>
    </rPh>
    <phoneticPr fontId="15"/>
  </si>
  <si>
    <t>移動（身体伴わない）早朝増1.0</t>
    <rPh sb="3" eb="5">
      <t>シンタイ</t>
    </rPh>
    <phoneticPr fontId="15"/>
  </si>
  <si>
    <t>移動（身体伴わない）早朝増1.5</t>
    <rPh sb="3" eb="5">
      <t>シンタイ</t>
    </rPh>
    <phoneticPr fontId="15"/>
  </si>
  <si>
    <t>移動（身体伴わない）早朝増2.0</t>
    <rPh sb="3" eb="5">
      <t>シンタイ</t>
    </rPh>
    <phoneticPr fontId="15"/>
  </si>
  <si>
    <t>移動（身体伴わない）早朝増2.5</t>
    <rPh sb="3" eb="5">
      <t>シンタイ</t>
    </rPh>
    <phoneticPr fontId="15"/>
  </si>
  <si>
    <t>移動（身体伴わない）夜間増4.5</t>
    <rPh sb="3" eb="5">
      <t>シンタイ</t>
    </rPh>
    <phoneticPr fontId="15"/>
  </si>
  <si>
    <t>移動（身体伴わない）深夜増0.5</t>
  </si>
  <si>
    <t>移動（身体伴わない）深夜増1.0</t>
  </si>
  <si>
    <t>移動（身体伴わない）深夜増1.5</t>
  </si>
  <si>
    <t>移動（身体伴わない）深夜増2.0</t>
  </si>
  <si>
    <t>移動（身体伴わない）深夜増2.5</t>
  </si>
  <si>
    <t>移動（身体伴わない）深夜増3.0</t>
  </si>
  <si>
    <t>移動（身体伴わない）深夜増3.5</t>
  </si>
  <si>
    <t>移動（身体伴わない）深夜増4.0</t>
  </si>
  <si>
    <t>移動（身体伴わない）深夜増4.5</t>
  </si>
  <si>
    <t>移動（身体伴わない）深夜増5.0</t>
  </si>
  <si>
    <t>移動（身体伴わない）深夜増5.5</t>
  </si>
  <si>
    <t>移動（身体伴わない）深夜増6.0</t>
  </si>
  <si>
    <t>移動（身体伴わない）深夜増6.5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</si>
</sst>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h&quot;時間&quot;mm&quot;分&quot;"/>
    <numFmt numFmtId="178" formatCode="[h]&quot;時間&quot;mm&quot;分&quot;"/>
    <numFmt numFmtId="179" formatCode="#,##0_ "/>
    <numFmt numFmtId="180" formatCode="h:mm;@"/>
    <numFmt numFmtId="181" formatCode="#,##0&quot;円&quot;"/>
    <numFmt numFmtId="182" formatCode="ggge&quot;年&quot;m&quot;月&quot;d&quot;日&quot;"/>
    <numFmt numFmtId="183" formatCode="#,##0&quot;件&quot;"/>
  </numFmts>
  <fonts count="2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indexed="8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82">
    <xf numFmtId="0" fontId="0" fillId="0" borderId="0" xfId="0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176" fontId="0" fillId="0" borderId="0" xfId="0" applyNumberFormat="1"/>
    <xf numFmtId="176" fontId="0" fillId="0" borderId="0" xfId="0" applyNumberFormat="1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1" applyFont="1" applyAlignment="1">
      <alignment horizontal="right" vertical="center"/>
    </xf>
    <xf numFmtId="0" fontId="14" fillId="0" borderId="0" xfId="1" applyFont="1">
      <alignment vertical="center"/>
    </xf>
    <xf numFmtId="3" fontId="14" fillId="0" borderId="0" xfId="1" applyNumberFormat="1" applyFont="1">
      <alignment vertical="center"/>
    </xf>
    <xf numFmtId="0" fontId="14" fillId="0" borderId="0" xfId="1" applyFont="1" applyAlignment="1">
      <alignment horizontal="center" vertical="center"/>
    </xf>
    <xf numFmtId="3" fontId="14" fillId="0" borderId="0" xfId="1" applyNumberFormat="1" applyFont="1" applyAlignment="1">
      <alignment horizontal="center" vertical="center"/>
    </xf>
    <xf numFmtId="180" fontId="14" fillId="0" borderId="0" xfId="1" applyNumberFormat="1" applyFont="1" applyAlignment="1">
      <alignment horizontal="center" vertical="center"/>
    </xf>
    <xf numFmtId="180" fontId="14" fillId="0" borderId="0" xfId="1" applyNumberFormat="1" applyFont="1">
      <alignment vertical="center"/>
    </xf>
    <xf numFmtId="180" fontId="0" fillId="0" borderId="0" xfId="0" applyNumberFormat="1"/>
    <xf numFmtId="180" fontId="0" fillId="0" borderId="0" xfId="0" applyNumberFormat="1" applyFont="1"/>
    <xf numFmtId="180" fontId="12" fillId="0" borderId="1" xfId="0" applyNumberFormat="1" applyFont="1" applyBorder="1" applyAlignment="1">
      <alignment vertical="center"/>
    </xf>
    <xf numFmtId="180" fontId="0" fillId="0" borderId="0" xfId="0" applyNumberFormat="1" applyBorder="1"/>
    <xf numFmtId="0" fontId="0" fillId="0" borderId="0" xfId="0" applyBorder="1"/>
    <xf numFmtId="180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vertical="center"/>
    </xf>
    <xf numFmtId="180" fontId="12" fillId="3" borderId="0" xfId="0" applyNumberFormat="1" applyFont="1" applyFill="1" applyBorder="1" applyAlignment="1">
      <alignment vertical="center"/>
    </xf>
    <xf numFmtId="180" fontId="10" fillId="3" borderId="0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0" fillId="0" borderId="0" xfId="0" applyNumberFormat="1" applyFont="1"/>
    <xf numFmtId="0" fontId="12" fillId="3" borderId="0" xfId="0" applyNumberFormat="1" applyFont="1" applyFill="1" applyBorder="1" applyAlignment="1">
      <alignment vertical="center"/>
    </xf>
    <xf numFmtId="0" fontId="10" fillId="3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Border="1"/>
    <xf numFmtId="3" fontId="0" fillId="0" borderId="0" xfId="0" applyNumberFormat="1"/>
    <xf numFmtId="3" fontId="0" fillId="0" borderId="0" xfId="0" applyNumberFormat="1" applyFont="1"/>
    <xf numFmtId="3" fontId="12" fillId="3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0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176" fontId="10" fillId="3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2" borderId="1" xfId="0" applyFill="1" applyBorder="1"/>
    <xf numFmtId="176" fontId="17" fillId="0" borderId="0" xfId="0" applyNumberFormat="1" applyFont="1" applyAlignment="1">
      <alignment vertical="center"/>
    </xf>
    <xf numFmtId="180" fontId="10" fillId="3" borderId="9" xfId="0" applyNumberFormat="1" applyFont="1" applyFill="1" applyBorder="1" applyAlignment="1">
      <alignment horizontal="right" vertical="center" wrapText="1"/>
    </xf>
    <xf numFmtId="0" fontId="10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3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/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81" fontId="20" fillId="0" borderId="0" xfId="0" applyNumberFormat="1" applyFont="1" applyBorder="1" applyAlignment="1">
      <alignment vertical="center"/>
    </xf>
    <xf numFmtId="181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9" fillId="0" borderId="0" xfId="0" applyFont="1"/>
    <xf numFmtId="0" fontId="11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24" fillId="0" borderId="0" xfId="0" applyFont="1"/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20" fontId="1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0" fillId="0" borderId="0" xfId="0" applyNumberFormat="1" applyFill="1"/>
    <xf numFmtId="0" fontId="0" fillId="3" borderId="1" xfId="0" applyFill="1" applyBorder="1" applyAlignment="1">
      <alignment horizontal="right" vertical="center"/>
    </xf>
    <xf numFmtId="176" fontId="25" fillId="0" borderId="0" xfId="0" applyNumberFormat="1" applyFont="1"/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3" fontId="14" fillId="0" borderId="0" xfId="0" quotePrefix="1" applyNumberFormat="1" applyFont="1" applyAlignment="1">
      <alignment vertical="center"/>
    </xf>
    <xf numFmtId="0" fontId="14" fillId="0" borderId="0" xfId="0" quotePrefix="1" applyNumberFormat="1" applyFont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11" fillId="0" borderId="2" xfId="0" applyNumberFormat="1" applyFont="1" applyBorder="1" applyAlignment="1">
      <alignment horizontal="right" vertical="center"/>
    </xf>
    <xf numFmtId="0" fontId="11" fillId="0" borderId="3" xfId="0" applyNumberFormat="1" applyFont="1" applyBorder="1" applyAlignment="1">
      <alignment horizontal="right" vertical="center"/>
    </xf>
    <xf numFmtId="183" fontId="11" fillId="0" borderId="1" xfId="0" applyNumberFormat="1" applyFont="1" applyBorder="1" applyAlignment="1">
      <alignment horizontal="right" vertical="center"/>
    </xf>
    <xf numFmtId="181" fontId="11" fillId="0" borderId="2" xfId="0" applyNumberFormat="1" applyFont="1" applyBorder="1" applyAlignment="1">
      <alignment horizontal="right" vertical="center"/>
    </xf>
    <xf numFmtId="181" fontId="11" fillId="0" borderId="3" xfId="0" applyNumberFormat="1" applyFont="1" applyBorder="1" applyAlignment="1">
      <alignment horizontal="right" vertical="center"/>
    </xf>
    <xf numFmtId="181" fontId="11" fillId="0" borderId="4" xfId="0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18" fillId="0" borderId="0" xfId="0" applyFont="1" applyAlignment="1">
      <alignment horizontal="center" vertical="center"/>
    </xf>
    <xf numFmtId="181" fontId="20" fillId="0" borderId="13" xfId="0" applyNumberFormat="1" applyFont="1" applyBorder="1" applyAlignment="1">
      <alignment horizontal="right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81" fontId="23" fillId="2" borderId="2" xfId="0" applyNumberFormat="1" applyFont="1" applyFill="1" applyBorder="1" applyAlignment="1">
      <alignment horizontal="center" vertical="center"/>
    </xf>
    <xf numFmtId="181" fontId="23" fillId="2" borderId="4" xfId="0" applyNumberFormat="1" applyFont="1" applyFill="1" applyBorder="1" applyAlignment="1">
      <alignment horizontal="center" vertical="center"/>
    </xf>
    <xf numFmtId="181" fontId="23" fillId="2" borderId="3" xfId="0" applyNumberFormat="1" applyFont="1" applyFill="1" applyBorder="1" applyAlignment="1">
      <alignment horizontal="center" vertical="center"/>
    </xf>
    <xf numFmtId="182" fontId="9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79" fontId="11" fillId="3" borderId="2" xfId="0" applyNumberFormat="1" applyFont="1" applyFill="1" applyBorder="1" applyAlignment="1">
      <alignment horizontal="center" vertical="center" wrapText="1"/>
    </xf>
    <xf numFmtId="179" fontId="11" fillId="3" borderId="3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2" width="9" style="68"/>
    <col min="3" max="3" width="15" style="68" customWidth="1"/>
    <col min="4" max="4" width="13.625" style="68" customWidth="1"/>
    <col min="5" max="8" width="9" style="68"/>
    <col min="9" max="9" width="4" style="68" customWidth="1"/>
    <col min="10" max="10" width="4.125" style="68" customWidth="1"/>
    <col min="11" max="16384" width="9" style="68"/>
  </cols>
  <sheetData>
    <row r="1" spans="1:11" ht="30" customHeight="1" x14ac:dyDescent="0.15">
      <c r="A1" s="122" t="s">
        <v>146</v>
      </c>
      <c r="B1" s="122"/>
      <c r="C1" s="122"/>
      <c r="D1" s="122"/>
      <c r="E1" s="122"/>
      <c r="F1" s="122"/>
      <c r="G1" s="122"/>
      <c r="H1" s="122"/>
      <c r="I1" s="122"/>
    </row>
    <row r="3" spans="1:11" s="76" customFormat="1" ht="14.25" x14ac:dyDescent="0.15">
      <c r="F3" s="130" t="s">
        <v>173</v>
      </c>
      <c r="G3" s="130"/>
      <c r="H3" s="130"/>
      <c r="I3" s="130"/>
      <c r="K3" s="90" t="s">
        <v>169</v>
      </c>
    </row>
    <row r="4" spans="1:11" s="76" customFormat="1" ht="14.25" x14ac:dyDescent="0.15">
      <c r="K4" s="90" t="s">
        <v>170</v>
      </c>
    </row>
    <row r="5" spans="1:11" s="76" customFormat="1" ht="14.25" x14ac:dyDescent="0.15">
      <c r="A5" s="76" t="s">
        <v>147</v>
      </c>
    </row>
    <row r="6" spans="1:11" s="76" customFormat="1" ht="14.25" x14ac:dyDescent="0.15">
      <c r="A6" s="76" t="s">
        <v>148</v>
      </c>
    </row>
    <row r="7" spans="1:11" s="76" customFormat="1" ht="14.25" x14ac:dyDescent="0.15"/>
    <row r="8" spans="1:11" ht="21" customHeight="1" x14ac:dyDescent="0.15">
      <c r="A8" s="69" t="s">
        <v>174</v>
      </c>
      <c r="B8" s="70"/>
      <c r="C8" s="71"/>
      <c r="D8" s="72"/>
      <c r="E8" s="72"/>
      <c r="F8" s="72"/>
      <c r="G8" s="72"/>
      <c r="H8" s="72"/>
      <c r="I8" s="72"/>
    </row>
    <row r="9" spans="1:11" ht="21" customHeight="1" x14ac:dyDescent="0.15">
      <c r="A9" s="73"/>
      <c r="B9" s="70"/>
      <c r="C9" s="71"/>
      <c r="D9" s="72"/>
      <c r="E9" s="72"/>
      <c r="F9" s="72"/>
      <c r="G9" s="72"/>
      <c r="H9" s="72"/>
      <c r="I9" s="72"/>
    </row>
    <row r="10" spans="1:11" ht="21" customHeight="1" x14ac:dyDescent="0.15">
      <c r="A10" s="74" t="s">
        <v>149</v>
      </c>
      <c r="B10" s="75"/>
      <c r="C10" s="123">
        <f>F17</f>
        <v>1000000</v>
      </c>
      <c r="D10" s="123"/>
      <c r="E10" s="72"/>
      <c r="F10" s="72"/>
      <c r="G10" s="72"/>
      <c r="H10" s="72"/>
      <c r="I10" s="72"/>
    </row>
    <row r="11" spans="1:11" ht="21" customHeight="1" x14ac:dyDescent="0.15">
      <c r="A11" s="73"/>
      <c r="B11" s="70"/>
      <c r="C11" s="71"/>
      <c r="D11" s="72"/>
      <c r="E11" s="72"/>
      <c r="F11" s="72"/>
      <c r="G11" s="72"/>
      <c r="H11" s="72"/>
      <c r="I11" s="72"/>
    </row>
    <row r="12" spans="1:11" ht="27" customHeight="1" x14ac:dyDescent="0.15">
      <c r="A12" s="80" t="s">
        <v>164</v>
      </c>
    </row>
    <row r="13" spans="1:11" ht="30" customHeight="1" x14ac:dyDescent="0.15">
      <c r="A13" s="124" t="s">
        <v>150</v>
      </c>
      <c r="B13" s="125"/>
      <c r="C13" s="126"/>
      <c r="D13" s="127" t="s">
        <v>152</v>
      </c>
      <c r="E13" s="128"/>
      <c r="F13" s="127" t="s">
        <v>151</v>
      </c>
      <c r="G13" s="129"/>
      <c r="H13" s="129"/>
      <c r="I13" s="128"/>
    </row>
    <row r="14" spans="1:11" ht="30" customHeight="1" x14ac:dyDescent="0.15">
      <c r="A14" s="112" t="s">
        <v>153</v>
      </c>
      <c r="B14" s="113"/>
      <c r="C14" s="81" t="s">
        <v>154</v>
      </c>
      <c r="D14" s="114">
        <v>10</v>
      </c>
      <c r="E14" s="114"/>
      <c r="F14" s="115">
        <v>1000000</v>
      </c>
      <c r="G14" s="116"/>
      <c r="H14" s="116"/>
      <c r="I14" s="117"/>
    </row>
    <row r="15" spans="1:11" ht="30" customHeight="1" x14ac:dyDescent="0.15">
      <c r="A15" s="112"/>
      <c r="B15" s="113"/>
      <c r="C15" s="77"/>
      <c r="D15" s="114"/>
      <c r="E15" s="114"/>
      <c r="F15" s="115"/>
      <c r="G15" s="116"/>
      <c r="H15" s="116"/>
      <c r="I15" s="117"/>
    </row>
    <row r="16" spans="1:11" ht="30" customHeight="1" x14ac:dyDescent="0.15">
      <c r="A16" s="112"/>
      <c r="B16" s="113"/>
      <c r="C16" s="77"/>
      <c r="D16" s="114"/>
      <c r="E16" s="114"/>
      <c r="F16" s="115"/>
      <c r="G16" s="116"/>
      <c r="H16" s="116"/>
      <c r="I16" s="117"/>
    </row>
    <row r="17" spans="1:9" ht="30" customHeight="1" x14ac:dyDescent="0.15">
      <c r="A17" s="112" t="s">
        <v>145</v>
      </c>
      <c r="B17" s="113"/>
      <c r="C17" s="118"/>
      <c r="D17" s="114">
        <f>SUM(D14:E16)</f>
        <v>10</v>
      </c>
      <c r="E17" s="114"/>
      <c r="F17" s="115">
        <f>SUM(F14:I16)</f>
        <v>1000000</v>
      </c>
      <c r="G17" s="116"/>
      <c r="H17" s="116"/>
      <c r="I17" s="117"/>
    </row>
    <row r="18" spans="1:9" ht="30" customHeight="1" x14ac:dyDescent="0.15"/>
    <row r="19" spans="1:9" ht="30" customHeight="1" x14ac:dyDescent="0.15">
      <c r="C19" s="78"/>
      <c r="D19" s="79" t="s">
        <v>163</v>
      </c>
    </row>
    <row r="20" spans="1:9" ht="54.95" customHeight="1" x14ac:dyDescent="0.15">
      <c r="D20" s="83" t="s">
        <v>155</v>
      </c>
      <c r="E20" s="119" t="s">
        <v>156</v>
      </c>
      <c r="F20" s="120"/>
      <c r="G20" s="120"/>
      <c r="H20" s="120"/>
      <c r="I20" s="121"/>
    </row>
    <row r="21" spans="1:9" ht="54.95" customHeight="1" x14ac:dyDescent="0.15">
      <c r="D21" s="83" t="s">
        <v>159</v>
      </c>
      <c r="E21" s="111" t="s">
        <v>160</v>
      </c>
      <c r="F21" s="111"/>
      <c r="G21" s="111"/>
      <c r="H21" s="111"/>
      <c r="I21" s="111"/>
    </row>
    <row r="22" spans="1:9" ht="54.95" customHeight="1" x14ac:dyDescent="0.15">
      <c r="D22" s="83" t="s">
        <v>161</v>
      </c>
      <c r="E22" s="111" t="s">
        <v>162</v>
      </c>
      <c r="F22" s="111"/>
      <c r="G22" s="111"/>
      <c r="H22" s="111"/>
      <c r="I22" s="111"/>
    </row>
    <row r="23" spans="1:9" ht="54.95" customHeight="1" x14ac:dyDescent="0.15">
      <c r="D23" s="83" t="s">
        <v>157</v>
      </c>
      <c r="E23" s="111" t="s">
        <v>158</v>
      </c>
      <c r="F23" s="111"/>
      <c r="G23" s="111"/>
      <c r="H23" s="111"/>
      <c r="I23" s="111"/>
    </row>
    <row r="25" spans="1:9" ht="24.75" customHeight="1" x14ac:dyDescent="0.15">
      <c r="D25" s="82" t="s">
        <v>165</v>
      </c>
    </row>
    <row r="26" spans="1:9" ht="24.75" customHeight="1" x14ac:dyDescent="0.15">
      <c r="D26" s="82" t="s">
        <v>166</v>
      </c>
    </row>
  </sheetData>
  <mergeCells count="22">
    <mergeCell ref="A1:I1"/>
    <mergeCell ref="A14:B14"/>
    <mergeCell ref="A15:B15"/>
    <mergeCell ref="D14:E14"/>
    <mergeCell ref="D15:E15"/>
    <mergeCell ref="C10:D10"/>
    <mergeCell ref="A13:C13"/>
    <mergeCell ref="D13:E13"/>
    <mergeCell ref="F13:I13"/>
    <mergeCell ref="F14:I14"/>
    <mergeCell ref="F15:I15"/>
    <mergeCell ref="F3:I3"/>
    <mergeCell ref="E23:I23"/>
    <mergeCell ref="A16:B16"/>
    <mergeCell ref="D16:E16"/>
    <mergeCell ref="F16:I16"/>
    <mergeCell ref="D17:E17"/>
    <mergeCell ref="F17:I17"/>
    <mergeCell ref="A17:C17"/>
    <mergeCell ref="E21:I21"/>
    <mergeCell ref="E22:I22"/>
    <mergeCell ref="E20:I2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90"/>
  <sheetViews>
    <sheetView view="pageBreakPreview" zoomScale="79" zoomScaleNormal="85" zoomScaleSheetLayoutView="79" workbookViewId="0">
      <pane ySplit="9" topLeftCell="A10" activePane="bottomLeft" state="frozen"/>
      <selection pane="bottomLeft"/>
    </sheetView>
  </sheetViews>
  <sheetFormatPr defaultRowHeight="13.5" x14ac:dyDescent="0.15"/>
  <cols>
    <col min="1" max="2" width="5.625" customWidth="1"/>
    <col min="3" max="7" width="7.625" customWidth="1"/>
    <col min="8" max="8" width="10.375" customWidth="1"/>
    <col min="9" max="9" width="13.125" customWidth="1"/>
    <col min="10" max="10" width="11.25" customWidth="1"/>
    <col min="11" max="11" width="9.75" customWidth="1"/>
    <col min="12" max="12" width="2.375" customWidth="1"/>
    <col min="13" max="13" width="14.375" customWidth="1"/>
    <col min="14" max="14" width="7.75" customWidth="1"/>
    <col min="15" max="15" width="3.375" customWidth="1"/>
    <col min="16" max="16" width="10.375" style="7" customWidth="1"/>
    <col min="17" max="17" width="9" style="7"/>
    <col min="19" max="19" width="10.25" style="21" customWidth="1"/>
    <col min="20" max="20" width="10.25" style="31" customWidth="1"/>
    <col min="21" max="21" width="23.75" style="31" customWidth="1"/>
    <col min="22" max="22" width="10.25" style="31" customWidth="1"/>
    <col min="23" max="23" width="3.625" style="31" customWidth="1"/>
    <col min="24" max="24" width="9.125" style="21" customWidth="1"/>
    <col min="25" max="25" width="7.5" style="36" customWidth="1"/>
    <col min="26" max="26" width="8.375" style="21" customWidth="1"/>
    <col min="27" max="27" width="10.25" style="21" customWidth="1"/>
    <col min="28" max="28" width="10.25" style="36" customWidth="1"/>
    <col min="29" max="29" width="27.25" style="36" customWidth="1"/>
    <col min="30" max="30" width="10.25" style="36" customWidth="1"/>
    <col min="31" max="31" width="10.25" style="31" customWidth="1"/>
    <col min="32" max="32" width="25.125" style="21" customWidth="1"/>
    <col min="33" max="33" width="10.25" style="36" customWidth="1"/>
    <col min="35" max="35" width="9.5" bestFit="1" customWidth="1"/>
  </cols>
  <sheetData>
    <row r="1" spans="1:33" ht="17.25" x14ac:dyDescent="0.15">
      <c r="A1" s="3" t="s">
        <v>95</v>
      </c>
    </row>
    <row r="2" spans="1:33" ht="9.9499999999999993" customHeight="1" x14ac:dyDescent="0.15">
      <c r="A2" s="3"/>
    </row>
    <row r="3" spans="1:33" s="4" customFormat="1" x14ac:dyDescent="0.15">
      <c r="A3" s="5" t="s">
        <v>6</v>
      </c>
      <c r="B3" s="89">
        <v>3</v>
      </c>
      <c r="C3" s="4" t="s">
        <v>7</v>
      </c>
      <c r="D3" s="89">
        <v>4</v>
      </c>
      <c r="E3" s="4" t="s">
        <v>8</v>
      </c>
      <c r="F3" s="6"/>
      <c r="G3" s="13">
        <f>B3+2018</f>
        <v>2021</v>
      </c>
      <c r="H3" s="6"/>
      <c r="P3" s="8"/>
      <c r="Q3" s="8"/>
      <c r="S3" s="22"/>
      <c r="T3" s="32"/>
      <c r="U3" s="32"/>
      <c r="V3" s="32"/>
      <c r="W3" s="32"/>
      <c r="X3" s="22"/>
      <c r="Y3" s="37"/>
      <c r="Z3" s="22"/>
      <c r="AA3" s="22"/>
      <c r="AB3" s="37"/>
      <c r="AC3" s="37"/>
      <c r="AD3" s="37"/>
      <c r="AE3" s="32"/>
      <c r="AF3" s="22"/>
      <c r="AG3" s="37"/>
    </row>
    <row r="4" spans="1:33" ht="21.75" customHeight="1" thickBot="1" x14ac:dyDescent="0.2">
      <c r="A4" s="168" t="s">
        <v>0</v>
      </c>
      <c r="B4" s="169"/>
      <c r="C4" s="170">
        <v>1220822222</v>
      </c>
      <c r="D4" s="171"/>
      <c r="E4" s="172"/>
      <c r="F4" s="87" t="s">
        <v>1</v>
      </c>
      <c r="G4" s="173" t="s">
        <v>167</v>
      </c>
      <c r="H4" s="174"/>
      <c r="I4" s="174"/>
      <c r="J4" s="174"/>
      <c r="K4" s="174"/>
      <c r="L4" s="43"/>
      <c r="M4" s="45"/>
      <c r="N4" s="45"/>
      <c r="O4" s="45"/>
      <c r="P4" s="54" t="s">
        <v>96</v>
      </c>
    </row>
    <row r="5" spans="1:33" ht="22.5" customHeight="1" thickBot="1" x14ac:dyDescent="0.2">
      <c r="A5" s="168" t="s">
        <v>15</v>
      </c>
      <c r="B5" s="169"/>
      <c r="C5" s="175" t="s">
        <v>18</v>
      </c>
      <c r="D5" s="176"/>
      <c r="E5" s="177"/>
      <c r="F5" s="84" t="s">
        <v>16</v>
      </c>
      <c r="G5" s="178">
        <v>1</v>
      </c>
      <c r="H5" s="179"/>
      <c r="I5" s="85" t="s">
        <v>2</v>
      </c>
      <c r="J5" s="180">
        <v>4600</v>
      </c>
      <c r="K5" s="181"/>
      <c r="L5" s="44"/>
      <c r="M5" s="46"/>
      <c r="N5" s="46"/>
      <c r="O5" s="46"/>
    </row>
    <row r="6" spans="1:33" ht="9.9499999999999993" customHeight="1" x14ac:dyDescent="0.15">
      <c r="A6" s="1"/>
    </row>
    <row r="7" spans="1:33" ht="16.5" customHeight="1" x14ac:dyDescent="0.15">
      <c r="A7" s="163" t="s">
        <v>3</v>
      </c>
      <c r="B7" s="163" t="s">
        <v>4</v>
      </c>
      <c r="C7" s="163" t="s">
        <v>13</v>
      </c>
      <c r="D7" s="163"/>
      <c r="E7" s="163" t="s">
        <v>14</v>
      </c>
      <c r="F7" s="163"/>
      <c r="G7" s="163" t="s">
        <v>17</v>
      </c>
      <c r="H7" s="163"/>
      <c r="I7" s="159" t="s">
        <v>9</v>
      </c>
      <c r="J7" s="158" t="s">
        <v>19</v>
      </c>
      <c r="K7" s="159" t="s">
        <v>10</v>
      </c>
      <c r="L7" s="2"/>
      <c r="M7" s="158" t="s">
        <v>70</v>
      </c>
      <c r="N7" s="158" t="s">
        <v>71</v>
      </c>
      <c r="O7" s="2"/>
      <c r="P7" s="160" t="s">
        <v>65</v>
      </c>
      <c r="Q7" s="162" t="s">
        <v>67</v>
      </c>
      <c r="R7" s="162" t="s">
        <v>68</v>
      </c>
      <c r="S7" s="162" t="s">
        <v>69</v>
      </c>
      <c r="T7" s="162" t="s">
        <v>66</v>
      </c>
      <c r="U7" s="160" t="s">
        <v>21</v>
      </c>
      <c r="V7" s="157" t="s">
        <v>63</v>
      </c>
      <c r="W7" s="26"/>
      <c r="X7" s="160" t="s">
        <v>64</v>
      </c>
      <c r="Y7" s="157" t="s">
        <v>67</v>
      </c>
      <c r="Z7" s="157" t="s">
        <v>68</v>
      </c>
      <c r="AA7" s="157" t="s">
        <v>69</v>
      </c>
      <c r="AB7" s="162" t="s">
        <v>66</v>
      </c>
      <c r="AC7" s="160" t="s">
        <v>21</v>
      </c>
      <c r="AD7" s="157" t="s">
        <v>63</v>
      </c>
      <c r="AE7"/>
      <c r="AF7"/>
      <c r="AG7"/>
    </row>
    <row r="8" spans="1:33" ht="8.1" customHeight="1" x14ac:dyDescent="0.15">
      <c r="A8" s="163"/>
      <c r="B8" s="163"/>
      <c r="C8" s="164" t="s">
        <v>11</v>
      </c>
      <c r="D8" s="164" t="s">
        <v>12</v>
      </c>
      <c r="E8" s="164" t="s">
        <v>11</v>
      </c>
      <c r="F8" s="164" t="s">
        <v>12</v>
      </c>
      <c r="G8" s="164" t="s">
        <v>11</v>
      </c>
      <c r="H8" s="164" t="s">
        <v>12</v>
      </c>
      <c r="I8" s="159"/>
      <c r="J8" s="158"/>
      <c r="K8" s="159"/>
      <c r="L8" s="2"/>
      <c r="M8" s="158"/>
      <c r="N8" s="158"/>
      <c r="O8" s="2"/>
      <c r="P8" s="161"/>
      <c r="Q8" s="162"/>
      <c r="R8" s="162"/>
      <c r="S8" s="162"/>
      <c r="T8" s="166"/>
      <c r="U8" s="161"/>
      <c r="V8" s="167"/>
      <c r="W8" s="27"/>
      <c r="X8" s="160"/>
      <c r="Y8" s="157"/>
      <c r="Z8" s="157"/>
      <c r="AA8" s="157"/>
      <c r="AB8" s="162"/>
      <c r="AC8" s="160"/>
      <c r="AD8" s="157"/>
      <c r="AE8"/>
      <c r="AF8"/>
      <c r="AG8"/>
    </row>
    <row r="9" spans="1:33" ht="10.5" customHeight="1" x14ac:dyDescent="0.15">
      <c r="A9" s="163"/>
      <c r="B9" s="163"/>
      <c r="C9" s="165"/>
      <c r="D9" s="165"/>
      <c r="E9" s="165"/>
      <c r="F9" s="165"/>
      <c r="G9" s="165"/>
      <c r="H9" s="165"/>
      <c r="I9" s="159"/>
      <c r="J9" s="158"/>
      <c r="K9" s="159"/>
      <c r="L9" s="2"/>
      <c r="M9" s="158"/>
      <c r="N9" s="158"/>
      <c r="O9" s="2"/>
      <c r="P9" s="161"/>
      <c r="Q9" s="162"/>
      <c r="R9" s="162"/>
      <c r="S9" s="162"/>
      <c r="T9" s="166"/>
      <c r="U9" s="161"/>
      <c r="V9" s="167"/>
      <c r="W9" s="27"/>
      <c r="X9" s="160"/>
      <c r="Y9" s="157"/>
      <c r="Z9" s="157"/>
      <c r="AA9" s="157"/>
      <c r="AB9" s="162"/>
      <c r="AC9" s="160"/>
      <c r="AD9" s="157"/>
      <c r="AE9"/>
      <c r="AF9"/>
      <c r="AG9"/>
    </row>
    <row r="10" spans="1:33" s="9" customFormat="1" ht="26.1" customHeight="1" x14ac:dyDescent="0.15">
      <c r="A10" s="91">
        <v>1</v>
      </c>
      <c r="B10" s="91" t="str">
        <f>TEXT(AF10,"aaa")</f>
        <v>木</v>
      </c>
      <c r="C10" s="98">
        <v>0.625</v>
      </c>
      <c r="D10" s="98">
        <v>0.73611111111111116</v>
      </c>
      <c r="E10" s="98"/>
      <c r="F10" s="98"/>
      <c r="G10" s="98"/>
      <c r="H10" s="98"/>
      <c r="I10" s="92">
        <f t="shared" ref="I10:I40" si="0">IF(D10="","",(D10-C10)+(F10-E10)+(H10-G10))</f>
        <v>0.11111111111111116</v>
      </c>
      <c r="J10" s="93">
        <f>IFERROR(V10,"")</f>
        <v>8050</v>
      </c>
      <c r="K10" s="91"/>
      <c r="L10" s="2"/>
      <c r="M10" s="97" t="s">
        <v>75</v>
      </c>
      <c r="N10" s="97">
        <f>V43</f>
        <v>0</v>
      </c>
      <c r="O10" s="2"/>
      <c r="P10" s="23">
        <f>IF(I10="","",CEILING(TIME(HOUR(I10),MINUTE(I10),0),"0:30"))</f>
        <v>0.125</v>
      </c>
      <c r="Q10" s="41">
        <f t="shared" ref="Q10:Q40" si="1">HOUR(P10)</f>
        <v>3</v>
      </c>
      <c r="R10" s="41">
        <f t="shared" ref="R10:R40" si="2">MINUTE(P10)</f>
        <v>0</v>
      </c>
      <c r="S10" s="41">
        <f t="shared" ref="S10:S40" si="3">Q10+R10*60</f>
        <v>3</v>
      </c>
      <c r="T10" s="41">
        <f t="shared" ref="T10:T40" si="4">VLOOKUP($S10,$AA:$AD,2,FALSE)</f>
        <v>111131</v>
      </c>
      <c r="U10" s="41" t="str">
        <f t="shared" ref="U10:U40" si="5">VLOOKUP($S10,$AA:$AD,3,FALSE)</f>
        <v>移動（身体伴う） 日中3.0</v>
      </c>
      <c r="V10" s="42">
        <f t="shared" ref="V10:V40" si="6">VLOOKUP($S10,$AA:$AD,4,FALSE)</f>
        <v>8050</v>
      </c>
      <c r="W10" s="28"/>
      <c r="X10" s="23">
        <f>IF($G$5=1,'単価参照用（加工不可）'!D2,'単価参照用（加工不可）'!I2)</f>
        <v>2.0833333333333332E-2</v>
      </c>
      <c r="Y10" s="42">
        <f t="shared" ref="Y10:Y29" si="7">HOUR(X10)</f>
        <v>0</v>
      </c>
      <c r="Z10" s="42">
        <f t="shared" ref="Z10:Z29" si="8">MINUTE(X10)</f>
        <v>30</v>
      </c>
      <c r="AA10" s="42">
        <f>Y10+Z10*60</f>
        <v>1800</v>
      </c>
      <c r="AB10" s="41">
        <f>IF($G$5=1,'単価参照用（加工不可）'!A2,'単価参照用（加工不可）'!F2)</f>
        <v>111111</v>
      </c>
      <c r="AC10" s="41" t="str">
        <f>IF($G$5=1,'単価参照用（加工不可）'!B2,'単価参照用（加工不可）'!G2)</f>
        <v>移動（身体伴う） 日中0.5</v>
      </c>
      <c r="AD10" s="42">
        <f>IF($G$5=1,'単価参照用（加工不可）'!C2,'単価参照用（加工不可）'!H2)</f>
        <v>2300</v>
      </c>
      <c r="AF10" s="11">
        <f t="shared" ref="AF10:AF40" si="9">DATE($G$3,$D$3,A10)</f>
        <v>44287</v>
      </c>
    </row>
    <row r="11" spans="1:33" s="9" customFormat="1" ht="26.1" customHeight="1" x14ac:dyDescent="0.15">
      <c r="A11" s="91">
        <v>2</v>
      </c>
      <c r="B11" s="91" t="str">
        <f t="shared" ref="B11:B40" si="10">TEXT(AF11,"aaa")</f>
        <v>金</v>
      </c>
      <c r="C11" s="98">
        <v>0.625</v>
      </c>
      <c r="D11" s="98">
        <v>0.75</v>
      </c>
      <c r="E11" s="98"/>
      <c r="F11" s="98"/>
      <c r="G11" s="98"/>
      <c r="H11" s="98"/>
      <c r="I11" s="92">
        <f t="shared" si="0"/>
        <v>0.125</v>
      </c>
      <c r="J11" s="93">
        <f t="shared" ref="J11:J40" si="11">IFERROR(V11,"")</f>
        <v>8050</v>
      </c>
      <c r="K11" s="91"/>
      <c r="L11" s="2"/>
      <c r="M11" s="97" t="s">
        <v>76</v>
      </c>
      <c r="N11" s="97">
        <f t="shared" ref="N11:N29" si="12">V44</f>
        <v>0</v>
      </c>
      <c r="O11" s="2"/>
      <c r="P11" s="23">
        <f t="shared" ref="P11:P40" si="13">IF(I11="","",CEILING(TIME(HOUR(I11),MINUTE(I11),0),"0:30"))</f>
        <v>0.125</v>
      </c>
      <c r="Q11" s="41">
        <f t="shared" si="1"/>
        <v>3</v>
      </c>
      <c r="R11" s="41">
        <f t="shared" si="2"/>
        <v>0</v>
      </c>
      <c r="S11" s="41">
        <f t="shared" si="3"/>
        <v>3</v>
      </c>
      <c r="T11" s="41">
        <f t="shared" si="4"/>
        <v>111131</v>
      </c>
      <c r="U11" s="41" t="str">
        <f t="shared" si="5"/>
        <v>移動（身体伴う） 日中3.0</v>
      </c>
      <c r="V11" s="42">
        <f t="shared" si="6"/>
        <v>8050</v>
      </c>
      <c r="W11" s="29"/>
      <c r="X11" s="23">
        <f>IF($G$5=1,'単価参照用（加工不可）'!D3,'単価参照用（加工不可）'!I3)</f>
        <v>4.1666666666666664E-2</v>
      </c>
      <c r="Y11" s="42">
        <f t="shared" si="7"/>
        <v>1</v>
      </c>
      <c r="Z11" s="42">
        <f t="shared" si="8"/>
        <v>0</v>
      </c>
      <c r="AA11" s="42">
        <f t="shared" ref="AA11:AA29" si="14">Y11+Z11*60</f>
        <v>1</v>
      </c>
      <c r="AB11" s="41">
        <f>IF($G$5=1,'単価参照用（加工不可）'!A3,'単価参照用（加工不可）'!F3)</f>
        <v>111115</v>
      </c>
      <c r="AC11" s="41" t="str">
        <f>IF($G$5=1,'単価参照用（加工不可）'!B3,'単価参照用（加工不可）'!G3)</f>
        <v>移動（身体伴う） 日中1.0</v>
      </c>
      <c r="AD11" s="42">
        <f>IF($G$5=1,'単価参照用（加工不可）'!C3,'単価参照用（加工不可）'!H3)</f>
        <v>4000</v>
      </c>
      <c r="AF11" s="11">
        <f t="shared" si="9"/>
        <v>44288</v>
      </c>
    </row>
    <row r="12" spans="1:33" s="9" customFormat="1" ht="26.1" customHeight="1" x14ac:dyDescent="0.15">
      <c r="A12" s="91">
        <v>3</v>
      </c>
      <c r="B12" s="91" t="str">
        <f t="shared" si="10"/>
        <v>土</v>
      </c>
      <c r="C12" s="98"/>
      <c r="D12" s="98"/>
      <c r="E12" s="98"/>
      <c r="F12" s="98"/>
      <c r="G12" s="98"/>
      <c r="H12" s="98"/>
      <c r="I12" s="92" t="str">
        <f t="shared" si="0"/>
        <v/>
      </c>
      <c r="J12" s="93" t="str">
        <f t="shared" si="11"/>
        <v/>
      </c>
      <c r="K12" s="91"/>
      <c r="L12" s="2"/>
      <c r="M12" s="97" t="s">
        <v>77</v>
      </c>
      <c r="N12" s="97">
        <f t="shared" si="12"/>
        <v>0</v>
      </c>
      <c r="O12" s="2"/>
      <c r="P12" s="23" t="str">
        <f t="shared" si="13"/>
        <v/>
      </c>
      <c r="Q12" s="41" t="e">
        <f t="shared" si="1"/>
        <v>#VALUE!</v>
      </c>
      <c r="R12" s="41" t="e">
        <f t="shared" si="2"/>
        <v>#VALUE!</v>
      </c>
      <c r="S12" s="41" t="e">
        <f t="shared" si="3"/>
        <v>#VALUE!</v>
      </c>
      <c r="T12" s="41" t="e">
        <f t="shared" si="4"/>
        <v>#VALUE!</v>
      </c>
      <c r="U12" s="41" t="e">
        <f t="shared" si="5"/>
        <v>#VALUE!</v>
      </c>
      <c r="V12" s="42" t="e">
        <f t="shared" si="6"/>
        <v>#VALUE!</v>
      </c>
      <c r="W12" s="29"/>
      <c r="X12" s="23">
        <f>IF($G$5=1,'単価参照用（加工不可）'!D4,'単価参照用（加工不可）'!I4)</f>
        <v>6.25E-2</v>
      </c>
      <c r="Y12" s="42">
        <f t="shared" si="7"/>
        <v>1</v>
      </c>
      <c r="Z12" s="42">
        <f t="shared" si="8"/>
        <v>30</v>
      </c>
      <c r="AA12" s="42">
        <f t="shared" si="14"/>
        <v>1801</v>
      </c>
      <c r="AB12" s="41">
        <f>IF($G$5=1,'単価参照用（加工不可）'!A4,'単価参照用（加工不可）'!F4)</f>
        <v>111119</v>
      </c>
      <c r="AC12" s="41" t="str">
        <f>IF($G$5=1,'単価参照用（加工不可）'!B4,'単価参照用（加工不可）'!G4)</f>
        <v>移動（身体伴う） 日中1.5</v>
      </c>
      <c r="AD12" s="42">
        <f>IF($G$5=1,'単価参照用（加工不可）'!C4,'単価参照用（加工不可）'!H4)</f>
        <v>5800</v>
      </c>
      <c r="AF12" s="11">
        <f t="shared" si="9"/>
        <v>44289</v>
      </c>
    </row>
    <row r="13" spans="1:33" s="9" customFormat="1" ht="26.1" customHeight="1" x14ac:dyDescent="0.15">
      <c r="A13" s="91">
        <v>4</v>
      </c>
      <c r="B13" s="91" t="str">
        <f t="shared" si="10"/>
        <v>日</v>
      </c>
      <c r="C13" s="98"/>
      <c r="D13" s="98"/>
      <c r="E13" s="98"/>
      <c r="F13" s="98"/>
      <c r="G13" s="98"/>
      <c r="H13" s="98"/>
      <c r="I13" s="92" t="str">
        <f t="shared" si="0"/>
        <v/>
      </c>
      <c r="J13" s="93" t="str">
        <f t="shared" si="11"/>
        <v/>
      </c>
      <c r="K13" s="91"/>
      <c r="L13" s="2"/>
      <c r="M13" s="97" t="s">
        <v>78</v>
      </c>
      <c r="N13" s="97">
        <f t="shared" si="12"/>
        <v>0</v>
      </c>
      <c r="O13" s="2"/>
      <c r="P13" s="23" t="str">
        <f t="shared" si="13"/>
        <v/>
      </c>
      <c r="Q13" s="41" t="e">
        <f t="shared" si="1"/>
        <v>#VALUE!</v>
      </c>
      <c r="R13" s="41" t="e">
        <f t="shared" si="2"/>
        <v>#VALUE!</v>
      </c>
      <c r="S13" s="41" t="e">
        <f t="shared" si="3"/>
        <v>#VALUE!</v>
      </c>
      <c r="T13" s="41" t="e">
        <f t="shared" si="4"/>
        <v>#VALUE!</v>
      </c>
      <c r="U13" s="41" t="e">
        <f t="shared" si="5"/>
        <v>#VALUE!</v>
      </c>
      <c r="V13" s="42" t="e">
        <f t="shared" si="6"/>
        <v>#VALUE!</v>
      </c>
      <c r="W13" s="29"/>
      <c r="X13" s="23">
        <f>IF($G$5=1,'単価参照用（加工不可）'!D5,'単価参照用（加工不可）'!I5)</f>
        <v>8.3333333333333301E-2</v>
      </c>
      <c r="Y13" s="42">
        <f t="shared" si="7"/>
        <v>2</v>
      </c>
      <c r="Z13" s="42">
        <f t="shared" si="8"/>
        <v>0</v>
      </c>
      <c r="AA13" s="42">
        <f t="shared" si="14"/>
        <v>2</v>
      </c>
      <c r="AB13" s="41">
        <f>IF($G$5=1,'単価参照用（加工不可）'!A5,'単価参照用（加工不可）'!F5)</f>
        <v>111123</v>
      </c>
      <c r="AC13" s="41" t="str">
        <f>IF($G$5=1,'単価参照用（加工不可）'!B5,'単価参照用（加工不可）'!G5)</f>
        <v>移動（身体伴う） 日中2.0</v>
      </c>
      <c r="AD13" s="42">
        <f>IF($G$5=1,'単価参照用（加工不可）'!C5,'単価参照用（加工不可）'!H5)</f>
        <v>6550</v>
      </c>
      <c r="AF13" s="11">
        <f t="shared" si="9"/>
        <v>44290</v>
      </c>
    </row>
    <row r="14" spans="1:33" s="9" customFormat="1" ht="26.1" customHeight="1" x14ac:dyDescent="0.15">
      <c r="A14" s="91">
        <v>5</v>
      </c>
      <c r="B14" s="91" t="str">
        <f t="shared" si="10"/>
        <v>月</v>
      </c>
      <c r="C14" s="98">
        <v>0.41666666666666669</v>
      </c>
      <c r="D14" s="98">
        <v>0.66666666666666663</v>
      </c>
      <c r="E14" s="98"/>
      <c r="F14" s="98"/>
      <c r="G14" s="98"/>
      <c r="H14" s="98"/>
      <c r="I14" s="92">
        <f t="shared" si="0"/>
        <v>0.24999999999999994</v>
      </c>
      <c r="J14" s="93">
        <f t="shared" si="11"/>
        <v>12250</v>
      </c>
      <c r="K14" s="91"/>
      <c r="L14" s="2"/>
      <c r="M14" s="97" t="s">
        <v>79</v>
      </c>
      <c r="N14" s="97">
        <f t="shared" si="12"/>
        <v>1</v>
      </c>
      <c r="O14" s="2"/>
      <c r="P14" s="23">
        <f t="shared" si="13"/>
        <v>0.25</v>
      </c>
      <c r="Q14" s="41">
        <f t="shared" si="1"/>
        <v>6</v>
      </c>
      <c r="R14" s="41">
        <f t="shared" si="2"/>
        <v>0</v>
      </c>
      <c r="S14" s="41">
        <f t="shared" si="3"/>
        <v>6</v>
      </c>
      <c r="T14" s="41">
        <f t="shared" si="4"/>
        <v>111155</v>
      </c>
      <c r="U14" s="41" t="str">
        <f t="shared" si="5"/>
        <v>移動（身体伴う） 日中6.0</v>
      </c>
      <c r="V14" s="42">
        <f t="shared" si="6"/>
        <v>12250</v>
      </c>
      <c r="W14" s="29"/>
      <c r="X14" s="23">
        <f>IF($G$5=1,'単価参照用（加工不可）'!D6,'単価参照用（加工不可）'!I6)</f>
        <v>0.104166666666667</v>
      </c>
      <c r="Y14" s="42">
        <f t="shared" si="7"/>
        <v>2</v>
      </c>
      <c r="Z14" s="42">
        <f t="shared" si="8"/>
        <v>30</v>
      </c>
      <c r="AA14" s="42">
        <f t="shared" si="14"/>
        <v>1802</v>
      </c>
      <c r="AB14" s="41">
        <f>IF($G$5=1,'単価参照用（加工不可）'!A6,'単価参照用（加工不可）'!F6)</f>
        <v>111127</v>
      </c>
      <c r="AC14" s="41" t="str">
        <f>IF($G$5=1,'単価参照用（加工不可）'!B6,'単価参照用（加工不可）'!G6)</f>
        <v>移動（身体伴う） 日中2.5</v>
      </c>
      <c r="AD14" s="42">
        <f>IF($G$5=1,'単価参照用（加工不可）'!C6,'単価参照用（加工不可）'!H6)</f>
        <v>7300</v>
      </c>
      <c r="AF14" s="11">
        <f t="shared" si="9"/>
        <v>44291</v>
      </c>
    </row>
    <row r="15" spans="1:33" s="9" customFormat="1" ht="26.1" customHeight="1" x14ac:dyDescent="0.15">
      <c r="A15" s="91">
        <v>6</v>
      </c>
      <c r="B15" s="91" t="str">
        <f t="shared" si="10"/>
        <v>火</v>
      </c>
      <c r="C15" s="12"/>
      <c r="D15" s="12"/>
      <c r="E15" s="12"/>
      <c r="F15" s="12"/>
      <c r="G15" s="98"/>
      <c r="H15" s="98"/>
      <c r="I15" s="92" t="str">
        <f t="shared" si="0"/>
        <v/>
      </c>
      <c r="J15" s="93" t="str">
        <f t="shared" si="11"/>
        <v/>
      </c>
      <c r="K15" s="91"/>
      <c r="L15" s="2"/>
      <c r="M15" s="97" t="s">
        <v>80</v>
      </c>
      <c r="N15" s="97">
        <f t="shared" si="12"/>
        <v>3</v>
      </c>
      <c r="O15" s="2"/>
      <c r="P15" s="23" t="str">
        <f t="shared" si="13"/>
        <v/>
      </c>
      <c r="Q15" s="41" t="e">
        <f t="shared" si="1"/>
        <v>#VALUE!</v>
      </c>
      <c r="R15" s="41" t="e">
        <f t="shared" si="2"/>
        <v>#VALUE!</v>
      </c>
      <c r="S15" s="41" t="e">
        <f t="shared" si="3"/>
        <v>#VALUE!</v>
      </c>
      <c r="T15" s="41" t="e">
        <f t="shared" si="4"/>
        <v>#VALUE!</v>
      </c>
      <c r="U15" s="41" t="e">
        <f t="shared" si="5"/>
        <v>#VALUE!</v>
      </c>
      <c r="V15" s="42" t="e">
        <f t="shared" si="6"/>
        <v>#VALUE!</v>
      </c>
      <c r="W15" s="29"/>
      <c r="X15" s="23">
        <f>IF($G$5=1,'単価参照用（加工不可）'!D7,'単価参照用（加工不可）'!I7)</f>
        <v>0.125</v>
      </c>
      <c r="Y15" s="42">
        <f t="shared" si="7"/>
        <v>3</v>
      </c>
      <c r="Z15" s="42">
        <f t="shared" si="8"/>
        <v>0</v>
      </c>
      <c r="AA15" s="42">
        <f t="shared" si="14"/>
        <v>3</v>
      </c>
      <c r="AB15" s="41">
        <f>IF($G$5=1,'単価参照用（加工不可）'!A7,'単価参照用（加工不可）'!F7)</f>
        <v>111131</v>
      </c>
      <c r="AC15" s="41" t="str">
        <f>IF($G$5=1,'単価参照用（加工不可）'!B7,'単価参照用（加工不可）'!G7)</f>
        <v>移動（身体伴う） 日中3.0</v>
      </c>
      <c r="AD15" s="42">
        <f>IF($G$5=1,'単価参照用（加工不可）'!C7,'単価参照用（加工不可）'!H7)</f>
        <v>8050</v>
      </c>
      <c r="AF15" s="11">
        <f t="shared" si="9"/>
        <v>44292</v>
      </c>
    </row>
    <row r="16" spans="1:33" s="9" customFormat="1" ht="26.1" customHeight="1" x14ac:dyDescent="0.15">
      <c r="A16" s="91">
        <v>7</v>
      </c>
      <c r="B16" s="91" t="str">
        <f t="shared" si="10"/>
        <v>水</v>
      </c>
      <c r="C16" s="98">
        <v>0.625</v>
      </c>
      <c r="D16" s="98">
        <v>0.76388888888888884</v>
      </c>
      <c r="E16" s="12"/>
      <c r="F16" s="12"/>
      <c r="G16" s="98"/>
      <c r="H16" s="98"/>
      <c r="I16" s="92">
        <f t="shared" si="0"/>
        <v>0.13888888888888884</v>
      </c>
      <c r="J16" s="93">
        <f t="shared" si="11"/>
        <v>8750</v>
      </c>
      <c r="K16" s="91"/>
      <c r="L16" s="2"/>
      <c r="M16" s="97" t="s">
        <v>81</v>
      </c>
      <c r="N16" s="97">
        <f t="shared" si="12"/>
        <v>1</v>
      </c>
      <c r="O16" s="2"/>
      <c r="P16" s="23">
        <f t="shared" si="13"/>
        <v>0.14583333333333331</v>
      </c>
      <c r="Q16" s="41">
        <f t="shared" si="1"/>
        <v>3</v>
      </c>
      <c r="R16" s="41">
        <f t="shared" si="2"/>
        <v>30</v>
      </c>
      <c r="S16" s="41">
        <f t="shared" si="3"/>
        <v>1803</v>
      </c>
      <c r="T16" s="41">
        <f t="shared" si="4"/>
        <v>111135</v>
      </c>
      <c r="U16" s="41" t="str">
        <f t="shared" si="5"/>
        <v>移動（身体伴う） 日中3.5</v>
      </c>
      <c r="V16" s="42">
        <f t="shared" si="6"/>
        <v>8750</v>
      </c>
      <c r="W16" s="29"/>
      <c r="X16" s="23">
        <f>IF($G$5=1,'単価参照用（加工不可）'!D8,'単価参照用（加工不可）'!I8)</f>
        <v>0.14583333333333301</v>
      </c>
      <c r="Y16" s="42">
        <f t="shared" si="7"/>
        <v>3</v>
      </c>
      <c r="Z16" s="42">
        <f t="shared" si="8"/>
        <v>30</v>
      </c>
      <c r="AA16" s="42">
        <f t="shared" si="14"/>
        <v>1803</v>
      </c>
      <c r="AB16" s="41">
        <f>IF($G$5=1,'単価参照用（加工不可）'!A8,'単価参照用（加工不可）'!F8)</f>
        <v>111135</v>
      </c>
      <c r="AC16" s="41" t="str">
        <f>IF($G$5=1,'単価参照用（加工不可）'!B8,'単価参照用（加工不可）'!G8)</f>
        <v>移動（身体伴う） 日中3.5</v>
      </c>
      <c r="AD16" s="42">
        <f>IF($G$5=1,'単価参照用（加工不可）'!C8,'単価参照用（加工不可）'!H8)</f>
        <v>8750</v>
      </c>
      <c r="AF16" s="11">
        <f t="shared" si="9"/>
        <v>44293</v>
      </c>
    </row>
    <row r="17" spans="1:32" s="9" customFormat="1" ht="26.1" customHeight="1" x14ac:dyDescent="0.15">
      <c r="A17" s="91">
        <v>8</v>
      </c>
      <c r="B17" s="91" t="str">
        <f t="shared" si="10"/>
        <v>木</v>
      </c>
      <c r="C17" s="98">
        <v>0.625</v>
      </c>
      <c r="D17" s="98">
        <v>0.75</v>
      </c>
      <c r="E17" s="12"/>
      <c r="F17" s="12"/>
      <c r="G17" s="12"/>
      <c r="H17" s="12"/>
      <c r="I17" s="92">
        <f t="shared" si="0"/>
        <v>0.125</v>
      </c>
      <c r="J17" s="93">
        <f t="shared" si="11"/>
        <v>8050</v>
      </c>
      <c r="K17" s="91"/>
      <c r="L17" s="2"/>
      <c r="M17" s="97" t="s">
        <v>82</v>
      </c>
      <c r="N17" s="97">
        <f t="shared" si="12"/>
        <v>0</v>
      </c>
      <c r="O17" s="2"/>
      <c r="P17" s="23">
        <f t="shared" si="13"/>
        <v>0.125</v>
      </c>
      <c r="Q17" s="41">
        <f t="shared" si="1"/>
        <v>3</v>
      </c>
      <c r="R17" s="41">
        <f t="shared" si="2"/>
        <v>0</v>
      </c>
      <c r="S17" s="41">
        <f t="shared" si="3"/>
        <v>3</v>
      </c>
      <c r="T17" s="41">
        <f t="shared" si="4"/>
        <v>111131</v>
      </c>
      <c r="U17" s="41" t="str">
        <f t="shared" si="5"/>
        <v>移動（身体伴う） 日中3.0</v>
      </c>
      <c r="V17" s="42">
        <f t="shared" si="6"/>
        <v>8050</v>
      </c>
      <c r="W17" s="29"/>
      <c r="X17" s="23">
        <f>IF($G$5=1,'単価参照用（加工不可）'!D9,'単価参照用（加工不可）'!I9)</f>
        <v>0.16666666666666599</v>
      </c>
      <c r="Y17" s="42">
        <f t="shared" si="7"/>
        <v>4</v>
      </c>
      <c r="Z17" s="42">
        <f t="shared" si="8"/>
        <v>0</v>
      </c>
      <c r="AA17" s="42">
        <f t="shared" si="14"/>
        <v>4</v>
      </c>
      <c r="AB17" s="41">
        <f>IF($G$5=1,'単価参照用（加工不可）'!A9,'単価参照用（加工不可）'!F9)</f>
        <v>111139</v>
      </c>
      <c r="AC17" s="41" t="str">
        <f>IF($G$5=1,'単価参照用（加工不可）'!B9,'単価参照用（加工不可）'!G9)</f>
        <v>移動（身体伴う） 日中4.0</v>
      </c>
      <c r="AD17" s="42">
        <f>IF($G$5=1,'単価参照用（加工不可）'!C9,'単価参照用（加工不可）'!H9)</f>
        <v>9450</v>
      </c>
      <c r="AF17" s="11">
        <f t="shared" si="9"/>
        <v>44294</v>
      </c>
    </row>
    <row r="18" spans="1:32" s="9" customFormat="1" ht="26.1" customHeight="1" x14ac:dyDescent="0.15">
      <c r="A18" s="91">
        <v>9</v>
      </c>
      <c r="B18" s="91" t="str">
        <f t="shared" si="10"/>
        <v>金</v>
      </c>
      <c r="C18" s="98">
        <v>0.625</v>
      </c>
      <c r="D18" s="98">
        <v>0.64583333333333337</v>
      </c>
      <c r="E18" s="98">
        <v>0.66666666666666663</v>
      </c>
      <c r="F18" s="98">
        <v>0.75</v>
      </c>
      <c r="G18" s="98"/>
      <c r="H18" s="98"/>
      <c r="I18" s="92">
        <f t="shared" si="0"/>
        <v>0.10416666666666674</v>
      </c>
      <c r="J18" s="93">
        <f t="shared" si="11"/>
        <v>7300</v>
      </c>
      <c r="K18" s="91"/>
      <c r="L18" s="2"/>
      <c r="M18" s="97" t="s">
        <v>83</v>
      </c>
      <c r="N18" s="97">
        <f t="shared" si="12"/>
        <v>0</v>
      </c>
      <c r="O18" s="2"/>
      <c r="P18" s="23">
        <f t="shared" si="13"/>
        <v>0.10416666666666666</v>
      </c>
      <c r="Q18" s="41">
        <f t="shared" si="1"/>
        <v>2</v>
      </c>
      <c r="R18" s="41">
        <f t="shared" si="2"/>
        <v>30</v>
      </c>
      <c r="S18" s="41">
        <f t="shared" si="3"/>
        <v>1802</v>
      </c>
      <c r="T18" s="41">
        <f t="shared" si="4"/>
        <v>111127</v>
      </c>
      <c r="U18" s="41" t="str">
        <f t="shared" si="5"/>
        <v>移動（身体伴う） 日中2.5</v>
      </c>
      <c r="V18" s="42">
        <f t="shared" si="6"/>
        <v>7300</v>
      </c>
      <c r="W18" s="29"/>
      <c r="X18" s="23">
        <f>IF($G$5=1,'単価参照用（加工不可）'!D10,'単価参照用（加工不可）'!I10)</f>
        <v>0.1875</v>
      </c>
      <c r="Y18" s="42">
        <f t="shared" si="7"/>
        <v>4</v>
      </c>
      <c r="Z18" s="42">
        <f t="shared" si="8"/>
        <v>30</v>
      </c>
      <c r="AA18" s="42">
        <f t="shared" si="14"/>
        <v>1804</v>
      </c>
      <c r="AB18" s="41">
        <f>IF($G$5=1,'単価参照用（加工不可）'!A10,'単価参照用（加工不可）'!F10)</f>
        <v>111143</v>
      </c>
      <c r="AC18" s="41" t="str">
        <f>IF($G$5=1,'単価参照用（加工不可）'!B10,'単価参照用（加工不可）'!G10)</f>
        <v>移動（身体伴う） 日中4.5</v>
      </c>
      <c r="AD18" s="42">
        <f>IF($G$5=1,'単価参照用（加工不可）'!C10,'単価参照用（加工不可）'!H10)</f>
        <v>10150</v>
      </c>
      <c r="AF18" s="11">
        <f t="shared" si="9"/>
        <v>44295</v>
      </c>
    </row>
    <row r="19" spans="1:32" s="9" customFormat="1" ht="26.1" customHeight="1" x14ac:dyDescent="0.15">
      <c r="A19" s="91">
        <v>10</v>
      </c>
      <c r="B19" s="91" t="str">
        <f t="shared" si="10"/>
        <v>土</v>
      </c>
      <c r="C19" s="12"/>
      <c r="D19" s="12"/>
      <c r="E19" s="12"/>
      <c r="F19" s="12"/>
      <c r="G19" s="12"/>
      <c r="H19" s="12"/>
      <c r="I19" s="92" t="str">
        <f t="shared" si="0"/>
        <v/>
      </c>
      <c r="J19" s="93" t="str">
        <f t="shared" si="11"/>
        <v/>
      </c>
      <c r="K19" s="91"/>
      <c r="L19" s="2"/>
      <c r="M19" s="97" t="s">
        <v>84</v>
      </c>
      <c r="N19" s="97">
        <f t="shared" si="12"/>
        <v>0</v>
      </c>
      <c r="O19" s="2"/>
      <c r="P19" s="23" t="str">
        <f t="shared" si="13"/>
        <v/>
      </c>
      <c r="Q19" s="41" t="e">
        <f t="shared" si="1"/>
        <v>#VALUE!</v>
      </c>
      <c r="R19" s="41" t="e">
        <f t="shared" si="2"/>
        <v>#VALUE!</v>
      </c>
      <c r="S19" s="41" t="e">
        <f t="shared" si="3"/>
        <v>#VALUE!</v>
      </c>
      <c r="T19" s="41" t="e">
        <f t="shared" si="4"/>
        <v>#VALUE!</v>
      </c>
      <c r="U19" s="41" t="e">
        <f t="shared" si="5"/>
        <v>#VALUE!</v>
      </c>
      <c r="V19" s="42" t="e">
        <f t="shared" si="6"/>
        <v>#VALUE!</v>
      </c>
      <c r="W19" s="29"/>
      <c r="X19" s="23">
        <f>IF($G$5=1,'単価参照用（加工不可）'!D11,'単価参照用（加工不可）'!I11)</f>
        <v>0.20833333333333301</v>
      </c>
      <c r="Y19" s="42">
        <f t="shared" si="7"/>
        <v>5</v>
      </c>
      <c r="Z19" s="42">
        <f t="shared" si="8"/>
        <v>0</v>
      </c>
      <c r="AA19" s="42">
        <f t="shared" si="14"/>
        <v>5</v>
      </c>
      <c r="AB19" s="41">
        <f>IF($G$5=1,'単価参照用（加工不可）'!A11,'単価参照用（加工不可）'!F11)</f>
        <v>111147</v>
      </c>
      <c r="AC19" s="41" t="str">
        <f>IF($G$5=1,'単価参照用（加工不可）'!B11,'単価参照用（加工不可）'!G11)</f>
        <v>移動（身体伴う） 日中5.0</v>
      </c>
      <c r="AD19" s="42">
        <f>IF($G$5=1,'単価参照用（加工不可）'!C11,'単価参照用（加工不可）'!H11)</f>
        <v>10850</v>
      </c>
      <c r="AF19" s="11">
        <f t="shared" si="9"/>
        <v>44296</v>
      </c>
    </row>
    <row r="20" spans="1:32" s="9" customFormat="1" ht="26.1" customHeight="1" x14ac:dyDescent="0.15">
      <c r="A20" s="91">
        <v>11</v>
      </c>
      <c r="B20" s="91" t="str">
        <f t="shared" si="10"/>
        <v>日</v>
      </c>
      <c r="C20" s="12"/>
      <c r="D20" s="12"/>
      <c r="E20" s="12"/>
      <c r="F20" s="12"/>
      <c r="G20" s="98"/>
      <c r="H20" s="98"/>
      <c r="I20" s="92" t="str">
        <f t="shared" si="0"/>
        <v/>
      </c>
      <c r="J20" s="93" t="str">
        <f t="shared" si="11"/>
        <v/>
      </c>
      <c r="K20" s="91"/>
      <c r="L20" s="2"/>
      <c r="M20" s="97" t="s">
        <v>85</v>
      </c>
      <c r="N20" s="97">
        <f t="shared" si="12"/>
        <v>1</v>
      </c>
      <c r="O20" s="2"/>
      <c r="P20" s="23" t="str">
        <f t="shared" si="13"/>
        <v/>
      </c>
      <c r="Q20" s="41" t="e">
        <f t="shared" si="1"/>
        <v>#VALUE!</v>
      </c>
      <c r="R20" s="41" t="e">
        <f t="shared" si="2"/>
        <v>#VALUE!</v>
      </c>
      <c r="S20" s="41" t="e">
        <f t="shared" si="3"/>
        <v>#VALUE!</v>
      </c>
      <c r="T20" s="41" t="e">
        <f t="shared" si="4"/>
        <v>#VALUE!</v>
      </c>
      <c r="U20" s="41" t="e">
        <f t="shared" si="5"/>
        <v>#VALUE!</v>
      </c>
      <c r="V20" s="42" t="e">
        <f t="shared" si="6"/>
        <v>#VALUE!</v>
      </c>
      <c r="W20" s="29"/>
      <c r="X20" s="23">
        <f>IF($G$5=1,'単価参照用（加工不可）'!D12,'単価参照用（加工不可）'!I12)</f>
        <v>0.22916666666666599</v>
      </c>
      <c r="Y20" s="42">
        <f t="shared" si="7"/>
        <v>5</v>
      </c>
      <c r="Z20" s="42">
        <f t="shared" si="8"/>
        <v>30</v>
      </c>
      <c r="AA20" s="42">
        <f t="shared" si="14"/>
        <v>1805</v>
      </c>
      <c r="AB20" s="41">
        <f>IF($G$5=1,'単価参照用（加工不可）'!A12,'単価参照用（加工不可）'!F12)</f>
        <v>111151</v>
      </c>
      <c r="AC20" s="41" t="str">
        <f>IF($G$5=1,'単価参照用（加工不可）'!B12,'単価参照用（加工不可）'!G12)</f>
        <v>移動（身体伴う） 日中5.5</v>
      </c>
      <c r="AD20" s="42">
        <f>IF($G$5=1,'単価参照用（加工不可）'!C12,'単価参照用（加工不可）'!H12)</f>
        <v>11550</v>
      </c>
      <c r="AF20" s="11">
        <f t="shared" si="9"/>
        <v>44297</v>
      </c>
    </row>
    <row r="21" spans="1:32" s="9" customFormat="1" ht="26.1" customHeight="1" x14ac:dyDescent="0.15">
      <c r="A21" s="91">
        <v>12</v>
      </c>
      <c r="B21" s="91" t="str">
        <f t="shared" si="10"/>
        <v>月</v>
      </c>
      <c r="C21" s="12"/>
      <c r="D21" s="12"/>
      <c r="E21" s="12"/>
      <c r="F21" s="12"/>
      <c r="G21" s="12"/>
      <c r="H21" s="12"/>
      <c r="I21" s="92" t="str">
        <f t="shared" si="0"/>
        <v/>
      </c>
      <c r="J21" s="93" t="str">
        <f t="shared" si="11"/>
        <v/>
      </c>
      <c r="K21" s="91"/>
      <c r="L21" s="2"/>
      <c r="M21" s="97" t="s">
        <v>86</v>
      </c>
      <c r="N21" s="97">
        <f t="shared" si="12"/>
        <v>2</v>
      </c>
      <c r="O21" s="2"/>
      <c r="P21" s="23" t="str">
        <f t="shared" si="13"/>
        <v/>
      </c>
      <c r="Q21" s="41" t="e">
        <f t="shared" si="1"/>
        <v>#VALUE!</v>
      </c>
      <c r="R21" s="41" t="e">
        <f t="shared" si="2"/>
        <v>#VALUE!</v>
      </c>
      <c r="S21" s="41" t="e">
        <f t="shared" si="3"/>
        <v>#VALUE!</v>
      </c>
      <c r="T21" s="41" t="e">
        <f t="shared" si="4"/>
        <v>#VALUE!</v>
      </c>
      <c r="U21" s="41" t="e">
        <f t="shared" si="5"/>
        <v>#VALUE!</v>
      </c>
      <c r="V21" s="42" t="e">
        <f t="shared" si="6"/>
        <v>#VALUE!</v>
      </c>
      <c r="W21" s="29"/>
      <c r="X21" s="23">
        <f>IF($G$5=1,'単価参照用（加工不可）'!D13,'単価参照用（加工不可）'!I13)</f>
        <v>0.25</v>
      </c>
      <c r="Y21" s="42">
        <f t="shared" si="7"/>
        <v>6</v>
      </c>
      <c r="Z21" s="42">
        <f t="shared" si="8"/>
        <v>0</v>
      </c>
      <c r="AA21" s="42">
        <f t="shared" si="14"/>
        <v>6</v>
      </c>
      <c r="AB21" s="41">
        <f>IF($G$5=1,'単価参照用（加工不可）'!A13,'単価参照用（加工不可）'!F13)</f>
        <v>111155</v>
      </c>
      <c r="AC21" s="41" t="str">
        <f>IF($G$5=1,'単価参照用（加工不可）'!B13,'単価参照用（加工不可）'!G13)</f>
        <v>移動（身体伴う） 日中6.0</v>
      </c>
      <c r="AD21" s="42">
        <f>IF($G$5=1,'単価参照用（加工不可）'!C13,'単価参照用（加工不可）'!H13)</f>
        <v>12250</v>
      </c>
      <c r="AF21" s="11">
        <f t="shared" si="9"/>
        <v>44298</v>
      </c>
    </row>
    <row r="22" spans="1:32" s="9" customFormat="1" ht="26.1" customHeight="1" x14ac:dyDescent="0.15">
      <c r="A22" s="91">
        <v>13</v>
      </c>
      <c r="B22" s="91" t="str">
        <f t="shared" si="10"/>
        <v>火</v>
      </c>
      <c r="C22" s="98"/>
      <c r="D22" s="98"/>
      <c r="E22" s="98"/>
      <c r="F22" s="98"/>
      <c r="G22" s="12"/>
      <c r="H22" s="12"/>
      <c r="I22" s="92" t="str">
        <f t="shared" si="0"/>
        <v/>
      </c>
      <c r="J22" s="93" t="str">
        <f t="shared" si="11"/>
        <v/>
      </c>
      <c r="K22" s="91"/>
      <c r="L22" s="2"/>
      <c r="M22" s="97" t="s">
        <v>87</v>
      </c>
      <c r="N22" s="97">
        <f t="shared" si="12"/>
        <v>0</v>
      </c>
      <c r="O22" s="2"/>
      <c r="P22" s="23" t="str">
        <f t="shared" si="13"/>
        <v/>
      </c>
      <c r="Q22" s="41" t="e">
        <f t="shared" si="1"/>
        <v>#VALUE!</v>
      </c>
      <c r="R22" s="41" t="e">
        <f t="shared" si="2"/>
        <v>#VALUE!</v>
      </c>
      <c r="S22" s="41" t="e">
        <f t="shared" si="3"/>
        <v>#VALUE!</v>
      </c>
      <c r="T22" s="41" t="e">
        <f t="shared" si="4"/>
        <v>#VALUE!</v>
      </c>
      <c r="U22" s="41" t="e">
        <f t="shared" si="5"/>
        <v>#VALUE!</v>
      </c>
      <c r="V22" s="42" t="e">
        <f t="shared" si="6"/>
        <v>#VALUE!</v>
      </c>
      <c r="W22" s="29"/>
      <c r="X22" s="23">
        <f>IF($G$5=1,'単価参照用（加工不可）'!D14,'単価参照用（加工不可）'!I14)</f>
        <v>0.27083333333333298</v>
      </c>
      <c r="Y22" s="42">
        <f t="shared" si="7"/>
        <v>6</v>
      </c>
      <c r="Z22" s="42">
        <f t="shared" si="8"/>
        <v>30</v>
      </c>
      <c r="AA22" s="42">
        <f t="shared" si="14"/>
        <v>1806</v>
      </c>
      <c r="AB22" s="41">
        <f>IF($G$5=1,'単価参照用（加工不可）'!A14,'単価参照用（加工不可）'!F14)</f>
        <v>111159</v>
      </c>
      <c r="AC22" s="41" t="str">
        <f>IF($G$5=1,'単価参照用（加工不可）'!B14,'単価参照用（加工不可）'!G14)</f>
        <v>移動（身体伴う） 日中6.5</v>
      </c>
      <c r="AD22" s="42">
        <f>IF($G$5=1,'単価参照用（加工不可）'!C14,'単価参照用（加工不可）'!H14)</f>
        <v>12950</v>
      </c>
      <c r="AF22" s="11">
        <f t="shared" si="9"/>
        <v>44299</v>
      </c>
    </row>
    <row r="23" spans="1:32" s="9" customFormat="1" ht="26.1" customHeight="1" x14ac:dyDescent="0.15">
      <c r="A23" s="91">
        <v>14</v>
      </c>
      <c r="B23" s="91" t="str">
        <f t="shared" si="10"/>
        <v>水</v>
      </c>
      <c r="C23" s="12"/>
      <c r="D23" s="12"/>
      <c r="E23" s="12"/>
      <c r="F23" s="12"/>
      <c r="G23" s="12"/>
      <c r="H23" s="12"/>
      <c r="I23" s="92" t="str">
        <f t="shared" si="0"/>
        <v/>
      </c>
      <c r="J23" s="93" t="str">
        <f t="shared" si="11"/>
        <v/>
      </c>
      <c r="K23" s="91"/>
      <c r="L23" s="2"/>
      <c r="M23" s="97" t="s">
        <v>88</v>
      </c>
      <c r="N23" s="97">
        <f t="shared" si="12"/>
        <v>0</v>
      </c>
      <c r="O23" s="2"/>
      <c r="P23" s="23" t="str">
        <f t="shared" si="13"/>
        <v/>
      </c>
      <c r="Q23" s="41" t="e">
        <f t="shared" si="1"/>
        <v>#VALUE!</v>
      </c>
      <c r="R23" s="41" t="e">
        <f t="shared" si="2"/>
        <v>#VALUE!</v>
      </c>
      <c r="S23" s="41" t="e">
        <f t="shared" si="3"/>
        <v>#VALUE!</v>
      </c>
      <c r="T23" s="41" t="e">
        <f t="shared" si="4"/>
        <v>#VALUE!</v>
      </c>
      <c r="U23" s="41" t="e">
        <f t="shared" si="5"/>
        <v>#VALUE!</v>
      </c>
      <c r="V23" s="42" t="e">
        <f t="shared" si="6"/>
        <v>#VALUE!</v>
      </c>
      <c r="W23" s="29"/>
      <c r="X23" s="23">
        <f>IF($G$5=1,'単価参照用（加工不可）'!D15,'単価参照用（加工不可）'!I15)</f>
        <v>0.29166666666666602</v>
      </c>
      <c r="Y23" s="42">
        <f t="shared" si="7"/>
        <v>7</v>
      </c>
      <c r="Z23" s="42">
        <f t="shared" si="8"/>
        <v>0</v>
      </c>
      <c r="AA23" s="42">
        <f t="shared" si="14"/>
        <v>7</v>
      </c>
      <c r="AB23" s="41">
        <f>IF($G$5=1,'単価参照用（加工不可）'!A15,'単価参照用（加工不可）'!F15)</f>
        <v>111163</v>
      </c>
      <c r="AC23" s="41" t="str">
        <f>IF($G$5=1,'単価参照用（加工不可）'!B15,'単価参照用（加工不可）'!G15)</f>
        <v>移動（身体伴う） 日中7.0</v>
      </c>
      <c r="AD23" s="42">
        <f>IF($G$5=1,'単価参照用（加工不可）'!C15,'単価参照用（加工不可）'!H15)</f>
        <v>13650</v>
      </c>
      <c r="AF23" s="11">
        <f t="shared" si="9"/>
        <v>44300</v>
      </c>
    </row>
    <row r="24" spans="1:32" s="9" customFormat="1" ht="26.1" customHeight="1" x14ac:dyDescent="0.15">
      <c r="A24" s="91">
        <v>15</v>
      </c>
      <c r="B24" s="91" t="str">
        <f t="shared" si="10"/>
        <v>木</v>
      </c>
      <c r="C24" s="98"/>
      <c r="D24" s="98"/>
      <c r="E24" s="12"/>
      <c r="F24" s="12"/>
      <c r="G24" s="98"/>
      <c r="H24" s="98"/>
      <c r="I24" s="92" t="str">
        <f t="shared" si="0"/>
        <v/>
      </c>
      <c r="J24" s="93" t="str">
        <f t="shared" si="11"/>
        <v/>
      </c>
      <c r="K24" s="91"/>
      <c r="L24" s="2"/>
      <c r="M24" s="97" t="s">
        <v>89</v>
      </c>
      <c r="N24" s="97">
        <f t="shared" si="12"/>
        <v>0</v>
      </c>
      <c r="O24" s="2"/>
      <c r="P24" s="23" t="str">
        <f t="shared" si="13"/>
        <v/>
      </c>
      <c r="Q24" s="41" t="e">
        <f t="shared" si="1"/>
        <v>#VALUE!</v>
      </c>
      <c r="R24" s="41" t="e">
        <f t="shared" si="2"/>
        <v>#VALUE!</v>
      </c>
      <c r="S24" s="41" t="e">
        <f t="shared" si="3"/>
        <v>#VALUE!</v>
      </c>
      <c r="T24" s="41" t="e">
        <f t="shared" si="4"/>
        <v>#VALUE!</v>
      </c>
      <c r="U24" s="41" t="e">
        <f t="shared" si="5"/>
        <v>#VALUE!</v>
      </c>
      <c r="V24" s="42" t="e">
        <f t="shared" si="6"/>
        <v>#VALUE!</v>
      </c>
      <c r="W24" s="29"/>
      <c r="X24" s="23">
        <f>IF($G$5=1,'単価参照用（加工不可）'!D16,'単価参照用（加工不可）'!I16)</f>
        <v>0.3125</v>
      </c>
      <c r="Y24" s="42">
        <f t="shared" si="7"/>
        <v>7</v>
      </c>
      <c r="Z24" s="42">
        <f t="shared" si="8"/>
        <v>30</v>
      </c>
      <c r="AA24" s="42">
        <f t="shared" si="14"/>
        <v>1807</v>
      </c>
      <c r="AB24" s="41">
        <f>IF($G$5=1,'単価参照用（加工不可）'!A16,'単価参照用（加工不可）'!F16)</f>
        <v>111167</v>
      </c>
      <c r="AC24" s="41" t="str">
        <f>IF($G$5=1,'単価参照用（加工不可）'!B16,'単価参照用（加工不可）'!G16)</f>
        <v>移動（身体伴う） 日中7.5</v>
      </c>
      <c r="AD24" s="42">
        <f>IF($G$5=1,'単価参照用（加工不可）'!C16,'単価参照用（加工不可）'!H16)</f>
        <v>14350</v>
      </c>
      <c r="AF24" s="11">
        <f t="shared" si="9"/>
        <v>44301</v>
      </c>
    </row>
    <row r="25" spans="1:32" s="9" customFormat="1" ht="26.1" customHeight="1" x14ac:dyDescent="0.15">
      <c r="A25" s="91">
        <v>16</v>
      </c>
      <c r="B25" s="91" t="str">
        <f t="shared" si="10"/>
        <v>金</v>
      </c>
      <c r="C25" s="98"/>
      <c r="D25" s="98"/>
      <c r="E25" s="12"/>
      <c r="F25" s="12"/>
      <c r="G25" s="12"/>
      <c r="H25" s="12"/>
      <c r="I25" s="92" t="str">
        <f t="shared" si="0"/>
        <v/>
      </c>
      <c r="J25" s="93" t="str">
        <f t="shared" si="11"/>
        <v/>
      </c>
      <c r="K25" s="91"/>
      <c r="L25" s="2"/>
      <c r="M25" s="97" t="s">
        <v>90</v>
      </c>
      <c r="N25" s="97">
        <f t="shared" si="12"/>
        <v>1</v>
      </c>
      <c r="O25" s="2"/>
      <c r="P25" s="23" t="str">
        <f t="shared" si="13"/>
        <v/>
      </c>
      <c r="Q25" s="41" t="e">
        <f t="shared" si="1"/>
        <v>#VALUE!</v>
      </c>
      <c r="R25" s="41" t="e">
        <f t="shared" si="2"/>
        <v>#VALUE!</v>
      </c>
      <c r="S25" s="41" t="e">
        <f t="shared" si="3"/>
        <v>#VALUE!</v>
      </c>
      <c r="T25" s="41" t="e">
        <f t="shared" si="4"/>
        <v>#VALUE!</v>
      </c>
      <c r="U25" s="41" t="e">
        <f t="shared" si="5"/>
        <v>#VALUE!</v>
      </c>
      <c r="V25" s="42" t="e">
        <f t="shared" si="6"/>
        <v>#VALUE!</v>
      </c>
      <c r="W25" s="29"/>
      <c r="X25" s="23">
        <f>IF($G$5=1,'単価参照用（加工不可）'!D17,'単価参照用（加工不可）'!I17)</f>
        <v>0.33333333333333298</v>
      </c>
      <c r="Y25" s="42">
        <f t="shared" si="7"/>
        <v>8</v>
      </c>
      <c r="Z25" s="42">
        <f t="shared" si="8"/>
        <v>0</v>
      </c>
      <c r="AA25" s="42">
        <f t="shared" si="14"/>
        <v>8</v>
      </c>
      <c r="AB25" s="41">
        <f>IF($G$5=1,'単価参照用（加工不可）'!A17,'単価参照用（加工不可）'!F17)</f>
        <v>111171</v>
      </c>
      <c r="AC25" s="41" t="str">
        <f>IF($G$5=1,'単価参照用（加工不可）'!B17,'単価参照用（加工不可）'!G17)</f>
        <v>移動（身体伴う） 日中8.0</v>
      </c>
      <c r="AD25" s="42">
        <f>IF($G$5=1,'単価参照用（加工不可）'!C17,'単価参照用（加工不可）'!H17)</f>
        <v>15050</v>
      </c>
      <c r="AF25" s="11">
        <f t="shared" si="9"/>
        <v>44302</v>
      </c>
    </row>
    <row r="26" spans="1:32" s="9" customFormat="1" ht="26.1" customHeight="1" x14ac:dyDescent="0.15">
      <c r="A26" s="91">
        <v>17</v>
      </c>
      <c r="B26" s="91" t="str">
        <f t="shared" si="10"/>
        <v>土</v>
      </c>
      <c r="C26" s="12"/>
      <c r="D26" s="12"/>
      <c r="E26" s="12"/>
      <c r="F26" s="12"/>
      <c r="G26" s="12"/>
      <c r="H26" s="12"/>
      <c r="I26" s="92" t="str">
        <f t="shared" si="0"/>
        <v/>
      </c>
      <c r="J26" s="93" t="str">
        <f t="shared" si="11"/>
        <v/>
      </c>
      <c r="K26" s="91"/>
      <c r="L26" s="2"/>
      <c r="M26" s="97" t="s">
        <v>91</v>
      </c>
      <c r="N26" s="97">
        <f t="shared" si="12"/>
        <v>1</v>
      </c>
      <c r="O26" s="2"/>
      <c r="P26" s="23" t="str">
        <f t="shared" si="13"/>
        <v/>
      </c>
      <c r="Q26" s="41" t="e">
        <f t="shared" si="1"/>
        <v>#VALUE!</v>
      </c>
      <c r="R26" s="41" t="e">
        <f t="shared" si="2"/>
        <v>#VALUE!</v>
      </c>
      <c r="S26" s="41" t="e">
        <f t="shared" si="3"/>
        <v>#VALUE!</v>
      </c>
      <c r="T26" s="41" t="e">
        <f t="shared" si="4"/>
        <v>#VALUE!</v>
      </c>
      <c r="U26" s="41" t="e">
        <f t="shared" si="5"/>
        <v>#VALUE!</v>
      </c>
      <c r="V26" s="42" t="e">
        <f t="shared" si="6"/>
        <v>#VALUE!</v>
      </c>
      <c r="W26" s="29"/>
      <c r="X26" s="23">
        <f>IF($G$5=1,'単価参照用（加工不可）'!D18,'単価参照用（加工不可）'!I18)</f>
        <v>0.35416666666666602</v>
      </c>
      <c r="Y26" s="42">
        <f t="shared" si="7"/>
        <v>8</v>
      </c>
      <c r="Z26" s="42">
        <f t="shared" si="8"/>
        <v>30</v>
      </c>
      <c r="AA26" s="42">
        <f t="shared" si="14"/>
        <v>1808</v>
      </c>
      <c r="AB26" s="41">
        <f>IF($G$5=1,'単価参照用（加工不可）'!A18,'単価参照用（加工不可）'!F18)</f>
        <v>111175</v>
      </c>
      <c r="AC26" s="41" t="str">
        <f>IF($G$5=1,'単価参照用（加工不可）'!B18,'単価参照用（加工不可）'!G18)</f>
        <v>移動（身体伴う） 日中8.5</v>
      </c>
      <c r="AD26" s="42">
        <f>IF($G$5=1,'単価参照用（加工不可）'!C18,'単価参照用（加工不可）'!H18)</f>
        <v>15750</v>
      </c>
      <c r="AF26" s="11">
        <f t="shared" si="9"/>
        <v>44303</v>
      </c>
    </row>
    <row r="27" spans="1:32" s="9" customFormat="1" ht="26.1" customHeight="1" x14ac:dyDescent="0.15">
      <c r="A27" s="91">
        <v>18</v>
      </c>
      <c r="B27" s="91" t="str">
        <f t="shared" si="10"/>
        <v>日</v>
      </c>
      <c r="C27" s="12"/>
      <c r="D27" s="12"/>
      <c r="E27" s="12"/>
      <c r="F27" s="12"/>
      <c r="G27" s="12"/>
      <c r="H27" s="12"/>
      <c r="I27" s="92" t="str">
        <f t="shared" si="0"/>
        <v/>
      </c>
      <c r="J27" s="93" t="str">
        <f t="shared" si="11"/>
        <v/>
      </c>
      <c r="K27" s="91"/>
      <c r="L27" s="2"/>
      <c r="M27" s="97" t="s">
        <v>92</v>
      </c>
      <c r="N27" s="97">
        <f t="shared" si="12"/>
        <v>0</v>
      </c>
      <c r="O27" s="2"/>
      <c r="P27" s="23" t="str">
        <f t="shared" si="13"/>
        <v/>
      </c>
      <c r="Q27" s="41" t="e">
        <f t="shared" si="1"/>
        <v>#VALUE!</v>
      </c>
      <c r="R27" s="41" t="e">
        <f t="shared" si="2"/>
        <v>#VALUE!</v>
      </c>
      <c r="S27" s="41" t="e">
        <f t="shared" si="3"/>
        <v>#VALUE!</v>
      </c>
      <c r="T27" s="41" t="e">
        <f t="shared" si="4"/>
        <v>#VALUE!</v>
      </c>
      <c r="U27" s="41" t="e">
        <f t="shared" si="5"/>
        <v>#VALUE!</v>
      </c>
      <c r="V27" s="42" t="e">
        <f t="shared" si="6"/>
        <v>#VALUE!</v>
      </c>
      <c r="W27" s="29"/>
      <c r="X27" s="23">
        <f>IF($G$5=1,'単価参照用（加工不可）'!D19,'単価参照用（加工不可）'!I19)</f>
        <v>0.375</v>
      </c>
      <c r="Y27" s="42">
        <f t="shared" si="7"/>
        <v>9</v>
      </c>
      <c r="Z27" s="42">
        <f t="shared" si="8"/>
        <v>0</v>
      </c>
      <c r="AA27" s="42">
        <f t="shared" si="14"/>
        <v>9</v>
      </c>
      <c r="AB27" s="41">
        <f>IF($G$5=1,'単価参照用（加工不可）'!A19,'単価参照用（加工不可）'!F19)</f>
        <v>111179</v>
      </c>
      <c r="AC27" s="41" t="str">
        <f>IF($G$5=1,'単価参照用（加工不可）'!B19,'単価参照用（加工不可）'!G19)</f>
        <v>移動（身体伴う） 日中9.0</v>
      </c>
      <c r="AD27" s="42">
        <f>IF($G$5=1,'単価参照用（加工不可）'!C19,'単価参照用（加工不可）'!H19)</f>
        <v>16450</v>
      </c>
      <c r="AF27" s="11">
        <f t="shared" si="9"/>
        <v>44304</v>
      </c>
    </row>
    <row r="28" spans="1:32" s="9" customFormat="1" ht="26.1" customHeight="1" x14ac:dyDescent="0.15">
      <c r="A28" s="91">
        <v>19</v>
      </c>
      <c r="B28" s="91" t="str">
        <f t="shared" si="10"/>
        <v>月</v>
      </c>
      <c r="C28" s="12"/>
      <c r="D28" s="12"/>
      <c r="E28" s="12"/>
      <c r="F28" s="12"/>
      <c r="G28" s="12"/>
      <c r="H28" s="12"/>
      <c r="I28" s="92" t="str">
        <f t="shared" si="0"/>
        <v/>
      </c>
      <c r="J28" s="93" t="str">
        <f t="shared" si="11"/>
        <v/>
      </c>
      <c r="K28" s="91"/>
      <c r="L28" s="2"/>
      <c r="M28" s="97" t="s">
        <v>93</v>
      </c>
      <c r="N28" s="97">
        <f t="shared" si="12"/>
        <v>0</v>
      </c>
      <c r="O28" s="2"/>
      <c r="P28" s="23" t="str">
        <f t="shared" si="13"/>
        <v/>
      </c>
      <c r="Q28" s="41" t="e">
        <f t="shared" si="1"/>
        <v>#VALUE!</v>
      </c>
      <c r="R28" s="41" t="e">
        <f t="shared" si="2"/>
        <v>#VALUE!</v>
      </c>
      <c r="S28" s="41" t="e">
        <f t="shared" si="3"/>
        <v>#VALUE!</v>
      </c>
      <c r="T28" s="41" t="e">
        <f t="shared" si="4"/>
        <v>#VALUE!</v>
      </c>
      <c r="U28" s="41" t="e">
        <f t="shared" si="5"/>
        <v>#VALUE!</v>
      </c>
      <c r="V28" s="42" t="e">
        <f t="shared" si="6"/>
        <v>#VALUE!</v>
      </c>
      <c r="W28" s="29"/>
      <c r="X28" s="23">
        <f>IF($G$5=1,'単価参照用（加工不可）'!D20,'単価参照用（加工不可）'!I20)</f>
        <v>0.39583333333333298</v>
      </c>
      <c r="Y28" s="42">
        <f t="shared" si="7"/>
        <v>9</v>
      </c>
      <c r="Z28" s="42">
        <f t="shared" si="8"/>
        <v>30</v>
      </c>
      <c r="AA28" s="42">
        <f t="shared" si="14"/>
        <v>1809</v>
      </c>
      <c r="AB28" s="41">
        <f>IF($G$5=1,'単価参照用（加工不可）'!A20,'単価参照用（加工不可）'!F20)</f>
        <v>111183</v>
      </c>
      <c r="AC28" s="41" t="str">
        <f>IF($G$5=1,'単価参照用（加工不可）'!B20,'単価参照用（加工不可）'!G20)</f>
        <v>移動（身体伴う） 日中9.5</v>
      </c>
      <c r="AD28" s="42">
        <f>IF($G$5=1,'単価参照用（加工不可）'!C20,'単価参照用（加工不可）'!H20)</f>
        <v>17150</v>
      </c>
      <c r="AF28" s="11">
        <f t="shared" si="9"/>
        <v>44305</v>
      </c>
    </row>
    <row r="29" spans="1:32" s="9" customFormat="1" ht="26.1" customHeight="1" x14ac:dyDescent="0.15">
      <c r="A29" s="91">
        <v>20</v>
      </c>
      <c r="B29" s="91" t="str">
        <f t="shared" si="10"/>
        <v>火</v>
      </c>
      <c r="C29" s="98">
        <v>0.41666666666666669</v>
      </c>
      <c r="D29" s="98">
        <v>0.66666666666666663</v>
      </c>
      <c r="E29" s="12"/>
      <c r="F29" s="12"/>
      <c r="G29" s="12"/>
      <c r="H29" s="12"/>
      <c r="I29" s="92">
        <f t="shared" si="0"/>
        <v>0.24999999999999994</v>
      </c>
      <c r="J29" s="93">
        <f t="shared" si="11"/>
        <v>12250</v>
      </c>
      <c r="K29" s="91"/>
      <c r="L29" s="2"/>
      <c r="M29" s="97" t="s">
        <v>94</v>
      </c>
      <c r="N29" s="97">
        <f t="shared" si="12"/>
        <v>0</v>
      </c>
      <c r="O29" s="2"/>
      <c r="P29" s="23">
        <f t="shared" si="13"/>
        <v>0.25</v>
      </c>
      <c r="Q29" s="41">
        <f t="shared" si="1"/>
        <v>6</v>
      </c>
      <c r="R29" s="41">
        <f t="shared" si="2"/>
        <v>0</v>
      </c>
      <c r="S29" s="41">
        <f t="shared" si="3"/>
        <v>6</v>
      </c>
      <c r="T29" s="41">
        <f t="shared" si="4"/>
        <v>111155</v>
      </c>
      <c r="U29" s="41" t="str">
        <f t="shared" si="5"/>
        <v>移動（身体伴う） 日中6.0</v>
      </c>
      <c r="V29" s="42">
        <f t="shared" si="6"/>
        <v>12250</v>
      </c>
      <c r="W29" s="29"/>
      <c r="X29" s="23">
        <f>IF($G$5=1,'単価参照用（加工不可）'!D21,'単価参照用（加工不可）'!I21)</f>
        <v>0.41666666666666602</v>
      </c>
      <c r="Y29" s="42">
        <f t="shared" si="7"/>
        <v>10</v>
      </c>
      <c r="Z29" s="42">
        <f t="shared" si="8"/>
        <v>0</v>
      </c>
      <c r="AA29" s="42">
        <f t="shared" si="14"/>
        <v>10</v>
      </c>
      <c r="AB29" s="41">
        <f>IF($G$5=1,'単価参照用（加工不可）'!A21,'単価参照用（加工不可）'!F21)</f>
        <v>111187</v>
      </c>
      <c r="AC29" s="41" t="str">
        <f>IF($G$5=1,'単価参照用（加工不可）'!B21,'単価参照用（加工不可）'!G21)</f>
        <v>移動（身体伴う） 日中10.0</v>
      </c>
      <c r="AD29" s="42">
        <f>IF($G$5=1,'単価参照用（加工不可）'!C21,'単価参照用（加工不可）'!H21)</f>
        <v>17850</v>
      </c>
      <c r="AF29" s="11">
        <f t="shared" si="9"/>
        <v>44306</v>
      </c>
    </row>
    <row r="30" spans="1:32" s="9" customFormat="1" ht="26.1" customHeight="1" x14ac:dyDescent="0.15">
      <c r="A30" s="91">
        <v>21</v>
      </c>
      <c r="B30" s="91" t="str">
        <f t="shared" si="10"/>
        <v>水</v>
      </c>
      <c r="C30" s="12"/>
      <c r="D30" s="12"/>
      <c r="E30" s="12"/>
      <c r="F30" s="12"/>
      <c r="G30" s="12"/>
      <c r="H30" s="12"/>
      <c r="I30" s="92" t="str">
        <f t="shared" si="0"/>
        <v/>
      </c>
      <c r="J30" s="93" t="str">
        <f t="shared" si="11"/>
        <v/>
      </c>
      <c r="K30" s="91"/>
      <c r="L30" s="2"/>
      <c r="M30" s="97" t="s">
        <v>175</v>
      </c>
      <c r="N30" s="97">
        <f>SUM(N10:N29)</f>
        <v>10</v>
      </c>
      <c r="O30" s="2"/>
      <c r="P30" s="23" t="str">
        <f t="shared" si="13"/>
        <v/>
      </c>
      <c r="Q30" s="41" t="e">
        <f t="shared" si="1"/>
        <v>#VALUE!</v>
      </c>
      <c r="R30" s="41" t="e">
        <f t="shared" si="2"/>
        <v>#VALUE!</v>
      </c>
      <c r="S30" s="41" t="e">
        <f t="shared" si="3"/>
        <v>#VALUE!</v>
      </c>
      <c r="T30" s="41" t="e">
        <f t="shared" si="4"/>
        <v>#VALUE!</v>
      </c>
      <c r="U30" s="41" t="e">
        <f t="shared" si="5"/>
        <v>#VALUE!</v>
      </c>
      <c r="V30" s="42" t="e">
        <f t="shared" si="6"/>
        <v>#VALUE!</v>
      </c>
      <c r="W30" s="29"/>
      <c r="X30" s="29"/>
      <c r="Y30" s="38"/>
      <c r="Z30" s="38"/>
      <c r="AA30" s="38"/>
      <c r="AB30" s="33"/>
      <c r="AC30" s="29"/>
      <c r="AD30" s="38"/>
      <c r="AF30" s="11">
        <f t="shared" si="9"/>
        <v>44307</v>
      </c>
    </row>
    <row r="31" spans="1:32" s="9" customFormat="1" ht="26.1" customHeight="1" x14ac:dyDescent="0.15">
      <c r="A31" s="91">
        <v>22</v>
      </c>
      <c r="B31" s="91" t="str">
        <f t="shared" si="10"/>
        <v>木</v>
      </c>
      <c r="C31" s="98">
        <v>0.375</v>
      </c>
      <c r="D31" s="98">
        <v>0.65625</v>
      </c>
      <c r="E31" s="98">
        <v>0.67708333333333337</v>
      </c>
      <c r="F31" s="98">
        <v>0.75</v>
      </c>
      <c r="G31" s="12"/>
      <c r="H31" s="12"/>
      <c r="I31" s="92">
        <f t="shared" si="0"/>
        <v>0.35416666666666663</v>
      </c>
      <c r="J31" s="93">
        <f t="shared" si="11"/>
        <v>15750</v>
      </c>
      <c r="K31" s="91"/>
      <c r="L31" s="2"/>
      <c r="M31" s="105" t="s">
        <v>228</v>
      </c>
      <c r="N31" s="106">
        <f>N10*0.5+N11*1+N12*1.5+N13*2+N14*2.5+N15*3+N16*3.5+N17*4+N18*4.5+N19*5+N20*5.5+N21*6+N22*6.5+N23*7+N24*7.5+N25*8+N26*8.5+N27*9+N28*9.5+N29*10</f>
        <v>49</v>
      </c>
      <c r="O31" s="2"/>
      <c r="P31" s="23">
        <f t="shared" si="13"/>
        <v>0.35416666666666663</v>
      </c>
      <c r="Q31" s="41">
        <f t="shared" si="1"/>
        <v>8</v>
      </c>
      <c r="R31" s="41">
        <f t="shared" si="2"/>
        <v>30</v>
      </c>
      <c r="S31" s="41">
        <f t="shared" si="3"/>
        <v>1808</v>
      </c>
      <c r="T31" s="41">
        <f t="shared" si="4"/>
        <v>111175</v>
      </c>
      <c r="U31" s="41" t="str">
        <f t="shared" si="5"/>
        <v>移動（身体伴う） 日中8.5</v>
      </c>
      <c r="V31" s="42">
        <f t="shared" si="6"/>
        <v>15750</v>
      </c>
      <c r="W31" s="29"/>
      <c r="X31" s="29"/>
      <c r="Y31" s="38"/>
      <c r="Z31" s="38"/>
      <c r="AA31" s="38"/>
      <c r="AB31" s="33"/>
      <c r="AC31" s="29"/>
      <c r="AD31" s="38"/>
      <c r="AF31" s="11">
        <f t="shared" si="9"/>
        <v>44308</v>
      </c>
    </row>
    <row r="32" spans="1:32" s="9" customFormat="1" ht="26.1" customHeight="1" x14ac:dyDescent="0.15">
      <c r="A32" s="91">
        <v>23</v>
      </c>
      <c r="B32" s="91" t="str">
        <f t="shared" si="10"/>
        <v>金</v>
      </c>
      <c r="C32" s="12"/>
      <c r="D32" s="12"/>
      <c r="E32" s="12"/>
      <c r="F32" s="12"/>
      <c r="G32" s="12"/>
      <c r="H32" s="12"/>
      <c r="I32" s="92" t="str">
        <f t="shared" si="0"/>
        <v/>
      </c>
      <c r="J32" s="93" t="str">
        <f t="shared" si="11"/>
        <v/>
      </c>
      <c r="K32" s="91"/>
      <c r="L32" s="2"/>
      <c r="N32" s="2"/>
      <c r="O32" s="2"/>
      <c r="P32" s="23" t="str">
        <f t="shared" si="13"/>
        <v/>
      </c>
      <c r="Q32" s="41" t="e">
        <f t="shared" si="1"/>
        <v>#VALUE!</v>
      </c>
      <c r="R32" s="41" t="e">
        <f t="shared" si="2"/>
        <v>#VALUE!</v>
      </c>
      <c r="S32" s="41" t="e">
        <f t="shared" si="3"/>
        <v>#VALUE!</v>
      </c>
      <c r="T32" s="41" t="e">
        <f t="shared" si="4"/>
        <v>#VALUE!</v>
      </c>
      <c r="U32" s="41" t="e">
        <f t="shared" si="5"/>
        <v>#VALUE!</v>
      </c>
      <c r="V32" s="42" t="e">
        <f t="shared" si="6"/>
        <v>#VALUE!</v>
      </c>
      <c r="W32" s="29"/>
      <c r="X32" s="29"/>
      <c r="Y32" s="38"/>
      <c r="Z32" s="38"/>
      <c r="AA32" s="38"/>
      <c r="AB32" s="33"/>
      <c r="AC32" s="29"/>
      <c r="AD32" s="38"/>
      <c r="AF32" s="11">
        <f t="shared" si="9"/>
        <v>44309</v>
      </c>
    </row>
    <row r="33" spans="1:33" s="9" customFormat="1" ht="26.1" customHeight="1" x14ac:dyDescent="0.15">
      <c r="A33" s="91">
        <v>24</v>
      </c>
      <c r="B33" s="91" t="str">
        <f t="shared" si="10"/>
        <v>土</v>
      </c>
      <c r="C33" s="12"/>
      <c r="D33" s="12"/>
      <c r="E33" s="12"/>
      <c r="F33" s="12"/>
      <c r="G33" s="98"/>
      <c r="H33" s="98"/>
      <c r="I33" s="92" t="str">
        <f t="shared" si="0"/>
        <v/>
      </c>
      <c r="J33" s="93" t="str">
        <f t="shared" si="11"/>
        <v/>
      </c>
      <c r="K33" s="91"/>
      <c r="L33" s="2"/>
      <c r="N33" s="2"/>
      <c r="O33" s="2"/>
      <c r="P33" s="23" t="str">
        <f t="shared" si="13"/>
        <v/>
      </c>
      <c r="Q33" s="41" t="e">
        <f t="shared" si="1"/>
        <v>#VALUE!</v>
      </c>
      <c r="R33" s="41" t="e">
        <f t="shared" si="2"/>
        <v>#VALUE!</v>
      </c>
      <c r="S33" s="41" t="e">
        <f t="shared" si="3"/>
        <v>#VALUE!</v>
      </c>
      <c r="T33" s="41" t="e">
        <f t="shared" si="4"/>
        <v>#VALUE!</v>
      </c>
      <c r="U33" s="41" t="e">
        <f t="shared" si="5"/>
        <v>#VALUE!</v>
      </c>
      <c r="V33" s="42" t="e">
        <f t="shared" si="6"/>
        <v>#VALUE!</v>
      </c>
      <c r="W33" s="29"/>
      <c r="X33" s="29"/>
      <c r="Y33" s="38"/>
      <c r="Z33" s="38"/>
      <c r="AA33" s="38"/>
      <c r="AB33" s="33"/>
      <c r="AC33" s="29"/>
      <c r="AD33" s="38"/>
      <c r="AF33" s="11">
        <f t="shared" si="9"/>
        <v>44310</v>
      </c>
    </row>
    <row r="34" spans="1:33" s="9" customFormat="1" ht="26.1" customHeight="1" x14ac:dyDescent="0.15">
      <c r="A34" s="91">
        <v>25</v>
      </c>
      <c r="B34" s="91" t="str">
        <f t="shared" si="10"/>
        <v>日</v>
      </c>
      <c r="C34" s="98">
        <v>0.375</v>
      </c>
      <c r="D34" s="98">
        <v>0.41666666666666669</v>
      </c>
      <c r="E34" s="98">
        <v>0.4375</v>
      </c>
      <c r="F34" s="98">
        <v>0.5</v>
      </c>
      <c r="G34" s="98">
        <v>0.625</v>
      </c>
      <c r="H34" s="98">
        <v>0.75</v>
      </c>
      <c r="I34" s="92">
        <f t="shared" si="0"/>
        <v>0.22916666666666669</v>
      </c>
      <c r="J34" s="93">
        <f t="shared" si="11"/>
        <v>11550</v>
      </c>
      <c r="K34" s="91"/>
      <c r="L34" s="2"/>
      <c r="N34" s="2"/>
      <c r="O34" s="2"/>
      <c r="P34" s="23">
        <f t="shared" si="13"/>
        <v>0.22916666666666666</v>
      </c>
      <c r="Q34" s="41">
        <f t="shared" si="1"/>
        <v>5</v>
      </c>
      <c r="R34" s="41">
        <f t="shared" si="2"/>
        <v>30</v>
      </c>
      <c r="S34" s="41">
        <f t="shared" si="3"/>
        <v>1805</v>
      </c>
      <c r="T34" s="41">
        <f t="shared" si="4"/>
        <v>111151</v>
      </c>
      <c r="U34" s="41" t="str">
        <f t="shared" si="5"/>
        <v>移動（身体伴う） 日中5.5</v>
      </c>
      <c r="V34" s="42">
        <f t="shared" si="6"/>
        <v>11550</v>
      </c>
      <c r="W34" s="29"/>
      <c r="X34" s="29"/>
      <c r="Y34" s="38"/>
      <c r="Z34" s="38"/>
      <c r="AA34" s="38"/>
      <c r="AB34" s="33"/>
      <c r="AC34" s="29"/>
      <c r="AD34" s="38"/>
      <c r="AF34" s="11">
        <f t="shared" si="9"/>
        <v>44311</v>
      </c>
    </row>
    <row r="35" spans="1:33" s="9" customFormat="1" ht="26.1" customHeight="1" x14ac:dyDescent="0.15">
      <c r="A35" s="91">
        <v>26</v>
      </c>
      <c r="B35" s="91" t="str">
        <f t="shared" si="10"/>
        <v>月</v>
      </c>
      <c r="C35" s="98">
        <v>0.375</v>
      </c>
      <c r="D35" s="98">
        <v>0.41666666666666669</v>
      </c>
      <c r="E35" s="98">
        <v>0.4375</v>
      </c>
      <c r="F35" s="98">
        <v>0.72916666666666663</v>
      </c>
      <c r="G35" s="12"/>
      <c r="H35" s="12"/>
      <c r="I35" s="92">
        <f t="shared" si="0"/>
        <v>0.33333333333333331</v>
      </c>
      <c r="J35" s="93">
        <f t="shared" si="11"/>
        <v>15050</v>
      </c>
      <c r="K35" s="91"/>
      <c r="L35" s="2"/>
      <c r="N35" s="2"/>
      <c r="O35" s="2"/>
      <c r="P35" s="23">
        <f t="shared" si="13"/>
        <v>0.33333333333333331</v>
      </c>
      <c r="Q35" s="41">
        <f t="shared" si="1"/>
        <v>8</v>
      </c>
      <c r="R35" s="41">
        <f t="shared" si="2"/>
        <v>0</v>
      </c>
      <c r="S35" s="41">
        <f t="shared" si="3"/>
        <v>8</v>
      </c>
      <c r="T35" s="41">
        <f t="shared" si="4"/>
        <v>111171</v>
      </c>
      <c r="U35" s="41" t="str">
        <f t="shared" si="5"/>
        <v>移動（身体伴う） 日中8.0</v>
      </c>
      <c r="V35" s="42">
        <f t="shared" si="6"/>
        <v>15050</v>
      </c>
      <c r="W35" s="29"/>
      <c r="X35" s="29"/>
      <c r="Y35" s="38"/>
      <c r="Z35" s="38"/>
      <c r="AA35" s="38"/>
      <c r="AB35" s="33"/>
      <c r="AC35" s="29"/>
      <c r="AD35" s="38"/>
      <c r="AF35" s="11">
        <f t="shared" si="9"/>
        <v>44312</v>
      </c>
    </row>
    <row r="36" spans="1:33" s="9" customFormat="1" ht="26.1" customHeight="1" x14ac:dyDescent="0.15">
      <c r="A36" s="91">
        <v>27</v>
      </c>
      <c r="B36" s="91" t="str">
        <f t="shared" si="10"/>
        <v>火</v>
      </c>
      <c r="C36" s="98"/>
      <c r="D36" s="98"/>
      <c r="E36" s="98"/>
      <c r="F36" s="98"/>
      <c r="G36" s="98"/>
      <c r="H36" s="98"/>
      <c r="I36" s="92" t="str">
        <f t="shared" si="0"/>
        <v/>
      </c>
      <c r="J36" s="93" t="str">
        <f t="shared" si="11"/>
        <v/>
      </c>
      <c r="K36" s="91"/>
      <c r="L36" s="2"/>
      <c r="M36" s="2"/>
      <c r="N36" s="2"/>
      <c r="O36" s="2"/>
      <c r="P36" s="23" t="str">
        <f t="shared" si="13"/>
        <v/>
      </c>
      <c r="Q36" s="41" t="e">
        <f t="shared" si="1"/>
        <v>#VALUE!</v>
      </c>
      <c r="R36" s="41" t="e">
        <f t="shared" si="2"/>
        <v>#VALUE!</v>
      </c>
      <c r="S36" s="41" t="e">
        <f t="shared" si="3"/>
        <v>#VALUE!</v>
      </c>
      <c r="T36" s="41" t="e">
        <f t="shared" si="4"/>
        <v>#VALUE!</v>
      </c>
      <c r="U36" s="41" t="e">
        <f t="shared" si="5"/>
        <v>#VALUE!</v>
      </c>
      <c r="V36" s="42" t="e">
        <f t="shared" si="6"/>
        <v>#VALUE!</v>
      </c>
      <c r="W36" s="29"/>
      <c r="X36" s="29"/>
      <c r="Y36" s="38"/>
      <c r="Z36" s="38"/>
      <c r="AA36" s="38"/>
      <c r="AB36" s="33"/>
      <c r="AC36" s="29"/>
      <c r="AD36" s="38"/>
      <c r="AF36" s="11">
        <f t="shared" si="9"/>
        <v>44313</v>
      </c>
    </row>
    <row r="37" spans="1:33" s="9" customFormat="1" ht="26.1" customHeight="1" x14ac:dyDescent="0.15">
      <c r="A37" s="91">
        <v>28</v>
      </c>
      <c r="B37" s="91" t="str">
        <f t="shared" si="10"/>
        <v>水</v>
      </c>
      <c r="C37" s="98"/>
      <c r="D37" s="98"/>
      <c r="E37" s="98"/>
      <c r="F37" s="98"/>
      <c r="G37" s="98"/>
      <c r="H37" s="98"/>
      <c r="I37" s="92" t="str">
        <f t="shared" si="0"/>
        <v/>
      </c>
      <c r="J37" s="93" t="str">
        <f t="shared" si="11"/>
        <v/>
      </c>
      <c r="K37" s="91"/>
      <c r="L37" s="2"/>
      <c r="M37" s="2"/>
      <c r="N37" s="2"/>
      <c r="O37" s="2"/>
      <c r="P37" s="23" t="str">
        <f t="shared" si="13"/>
        <v/>
      </c>
      <c r="Q37" s="41" t="e">
        <f t="shared" si="1"/>
        <v>#VALUE!</v>
      </c>
      <c r="R37" s="41" t="e">
        <f t="shared" si="2"/>
        <v>#VALUE!</v>
      </c>
      <c r="S37" s="41" t="e">
        <f t="shared" si="3"/>
        <v>#VALUE!</v>
      </c>
      <c r="T37" s="41" t="e">
        <f t="shared" si="4"/>
        <v>#VALUE!</v>
      </c>
      <c r="U37" s="41" t="e">
        <f t="shared" si="5"/>
        <v>#VALUE!</v>
      </c>
      <c r="V37" s="42" t="e">
        <f t="shared" si="6"/>
        <v>#VALUE!</v>
      </c>
      <c r="W37" s="29"/>
      <c r="X37" s="29"/>
      <c r="Y37" s="38"/>
      <c r="Z37" s="38"/>
      <c r="AA37" s="38"/>
      <c r="AB37" s="33"/>
      <c r="AC37" s="29"/>
      <c r="AD37" s="38"/>
      <c r="AF37" s="11">
        <f t="shared" si="9"/>
        <v>44314</v>
      </c>
    </row>
    <row r="38" spans="1:33" s="9" customFormat="1" ht="26.1" customHeight="1" x14ac:dyDescent="0.15">
      <c r="A38" s="91">
        <v>29</v>
      </c>
      <c r="B38" s="91" t="str">
        <f t="shared" si="10"/>
        <v>木</v>
      </c>
      <c r="C38" s="12"/>
      <c r="D38" s="12"/>
      <c r="E38" s="12"/>
      <c r="F38" s="12"/>
      <c r="G38" s="12"/>
      <c r="H38" s="12"/>
      <c r="I38" s="92" t="str">
        <f t="shared" si="0"/>
        <v/>
      </c>
      <c r="J38" s="93" t="str">
        <f t="shared" si="11"/>
        <v/>
      </c>
      <c r="K38" s="91"/>
      <c r="L38" s="2"/>
      <c r="M38" s="2"/>
      <c r="N38" s="2"/>
      <c r="O38" s="2"/>
      <c r="P38" s="23" t="str">
        <f t="shared" si="13"/>
        <v/>
      </c>
      <c r="Q38" s="41" t="e">
        <f t="shared" si="1"/>
        <v>#VALUE!</v>
      </c>
      <c r="R38" s="41" t="e">
        <f t="shared" si="2"/>
        <v>#VALUE!</v>
      </c>
      <c r="S38" s="41" t="e">
        <f t="shared" si="3"/>
        <v>#VALUE!</v>
      </c>
      <c r="T38" s="41" t="e">
        <f t="shared" si="4"/>
        <v>#VALUE!</v>
      </c>
      <c r="U38" s="41" t="e">
        <f t="shared" si="5"/>
        <v>#VALUE!</v>
      </c>
      <c r="V38" s="42" t="e">
        <f t="shared" si="6"/>
        <v>#VALUE!</v>
      </c>
      <c r="W38" s="29"/>
      <c r="X38" s="29"/>
      <c r="Y38" s="38"/>
      <c r="Z38" s="38"/>
      <c r="AA38" s="38"/>
      <c r="AB38" s="33"/>
      <c r="AC38" s="29"/>
      <c r="AD38" s="38"/>
      <c r="AF38" s="11">
        <f t="shared" si="9"/>
        <v>44315</v>
      </c>
    </row>
    <row r="39" spans="1:33" s="9" customFormat="1" ht="26.1" customHeight="1" x14ac:dyDescent="0.15">
      <c r="A39" s="91">
        <v>30</v>
      </c>
      <c r="B39" s="91" t="str">
        <f t="shared" si="10"/>
        <v>金</v>
      </c>
      <c r="C39" s="12"/>
      <c r="D39" s="12"/>
      <c r="E39" s="12"/>
      <c r="F39" s="12"/>
      <c r="G39" s="12"/>
      <c r="H39" s="12"/>
      <c r="I39" s="92" t="str">
        <f t="shared" si="0"/>
        <v/>
      </c>
      <c r="J39" s="93" t="str">
        <f t="shared" si="11"/>
        <v/>
      </c>
      <c r="K39" s="91"/>
      <c r="L39" s="2"/>
      <c r="M39" s="2"/>
      <c r="N39" s="2"/>
      <c r="O39" s="2"/>
      <c r="P39" s="23" t="str">
        <f t="shared" si="13"/>
        <v/>
      </c>
      <c r="Q39" s="41" t="e">
        <f t="shared" si="1"/>
        <v>#VALUE!</v>
      </c>
      <c r="R39" s="41" t="e">
        <f t="shared" si="2"/>
        <v>#VALUE!</v>
      </c>
      <c r="S39" s="41" t="e">
        <f t="shared" si="3"/>
        <v>#VALUE!</v>
      </c>
      <c r="T39" s="41" t="e">
        <f t="shared" si="4"/>
        <v>#VALUE!</v>
      </c>
      <c r="U39" s="41" t="e">
        <f t="shared" si="5"/>
        <v>#VALUE!</v>
      </c>
      <c r="V39" s="42" t="e">
        <f t="shared" si="6"/>
        <v>#VALUE!</v>
      </c>
      <c r="W39" s="29"/>
      <c r="X39" s="29"/>
      <c r="Y39" s="38"/>
      <c r="Z39" s="38"/>
      <c r="AA39" s="38"/>
      <c r="AB39" s="33"/>
      <c r="AC39" s="29"/>
      <c r="AD39" s="38"/>
      <c r="AF39" s="11">
        <f t="shared" si="9"/>
        <v>44316</v>
      </c>
    </row>
    <row r="40" spans="1:33" s="9" customFormat="1" ht="26.1" customHeight="1" x14ac:dyDescent="0.15">
      <c r="A40" s="91">
        <v>31</v>
      </c>
      <c r="B40" s="91" t="str">
        <f t="shared" si="10"/>
        <v>土</v>
      </c>
      <c r="C40" s="98"/>
      <c r="D40" s="98"/>
      <c r="E40" s="98"/>
      <c r="F40" s="98"/>
      <c r="G40" s="98"/>
      <c r="H40" s="98"/>
      <c r="I40" s="92" t="str">
        <f t="shared" si="0"/>
        <v/>
      </c>
      <c r="J40" s="93" t="str">
        <f t="shared" si="11"/>
        <v/>
      </c>
      <c r="K40" s="91"/>
      <c r="L40" s="2"/>
      <c r="M40" s="2"/>
      <c r="N40" s="2"/>
      <c r="O40" s="2"/>
      <c r="P40" s="23" t="str">
        <f t="shared" si="13"/>
        <v/>
      </c>
      <c r="Q40" s="41" t="e">
        <f t="shared" si="1"/>
        <v>#VALUE!</v>
      </c>
      <c r="R40" s="41" t="e">
        <f t="shared" si="2"/>
        <v>#VALUE!</v>
      </c>
      <c r="S40" s="41" t="e">
        <f t="shared" si="3"/>
        <v>#VALUE!</v>
      </c>
      <c r="T40" s="41" t="e">
        <f t="shared" si="4"/>
        <v>#VALUE!</v>
      </c>
      <c r="U40" s="41" t="e">
        <f t="shared" si="5"/>
        <v>#VALUE!</v>
      </c>
      <c r="V40" s="42" t="e">
        <f t="shared" si="6"/>
        <v>#VALUE!</v>
      </c>
      <c r="W40" s="29"/>
      <c r="X40" s="29"/>
      <c r="Y40" s="38"/>
      <c r="Z40" s="38"/>
      <c r="AA40" s="38"/>
      <c r="AB40" s="33"/>
      <c r="AC40" s="29"/>
      <c r="AD40" s="38"/>
      <c r="AF40" s="11">
        <f t="shared" si="9"/>
        <v>44317</v>
      </c>
    </row>
    <row r="41" spans="1:33" s="10" customFormat="1" ht="26.1" customHeight="1" x14ac:dyDescent="0.15">
      <c r="A41" s="148" t="s">
        <v>5</v>
      </c>
      <c r="B41" s="149"/>
      <c r="C41" s="149"/>
      <c r="D41" s="149"/>
      <c r="E41" s="149"/>
      <c r="F41" s="149"/>
      <c r="G41" s="149"/>
      <c r="H41" s="150"/>
      <c r="I41" s="94">
        <f t="shared" ref="I41:J41" si="15">SUM(I10:I40)</f>
        <v>2.0208333333333335</v>
      </c>
      <c r="J41" s="95">
        <f t="shared" si="15"/>
        <v>107050</v>
      </c>
      <c r="K41" s="96"/>
      <c r="P41" s="55"/>
      <c r="Q41" s="56"/>
      <c r="R41" s="56"/>
      <c r="S41" s="56"/>
      <c r="T41" s="56"/>
      <c r="U41" s="55"/>
      <c r="V41" s="57"/>
      <c r="W41" s="30"/>
      <c r="X41" s="30"/>
      <c r="Y41" s="39"/>
      <c r="Z41" s="39"/>
      <c r="AA41" s="39"/>
      <c r="AB41" s="34"/>
      <c r="AC41" s="30"/>
      <c r="AD41" s="39"/>
    </row>
    <row r="42" spans="1:33" ht="26.1" customHeight="1" x14ac:dyDescent="0.15">
      <c r="A42" s="1"/>
      <c r="T42" s="58" t="s">
        <v>66</v>
      </c>
      <c r="U42" s="58" t="s">
        <v>21</v>
      </c>
      <c r="V42" s="58" t="s">
        <v>71</v>
      </c>
    </row>
    <row r="43" spans="1:33" ht="26.1" customHeight="1" x14ac:dyDescent="0.15">
      <c r="A43" s="1"/>
      <c r="B43" s="25"/>
      <c r="C43" s="25"/>
      <c r="D43" s="25"/>
      <c r="E43" s="25"/>
      <c r="F43" s="25"/>
      <c r="G43" s="25"/>
      <c r="H43" s="53"/>
      <c r="I43" s="86" t="s">
        <v>72</v>
      </c>
      <c r="J43" s="95">
        <f>ROUNDDOWN(J41*0.1,0)</f>
        <v>10705</v>
      </c>
      <c r="K43" s="49"/>
      <c r="L43" s="50"/>
      <c r="M43" s="50"/>
      <c r="N43" s="50"/>
      <c r="O43" s="47"/>
      <c r="P43" s="48"/>
      <c r="Q43" s="25"/>
      <c r="R43" s="25"/>
      <c r="S43" s="24"/>
      <c r="T43" s="59">
        <f t="shared" ref="T43:U62" si="16">AB10</f>
        <v>111111</v>
      </c>
      <c r="U43" s="59" t="str">
        <f t="shared" si="16"/>
        <v>移動（身体伴う） 日中0.5</v>
      </c>
      <c r="V43" s="59">
        <f>COUNTIF($T$10:$T$40,T43)</f>
        <v>0</v>
      </c>
      <c r="W43" s="35"/>
      <c r="X43" s="24"/>
      <c r="Y43" s="40"/>
      <c r="Z43" s="24"/>
      <c r="AA43" s="24"/>
      <c r="AB43" s="40"/>
      <c r="AC43" s="40"/>
      <c r="AD43" s="40"/>
      <c r="AE43" s="35"/>
      <c r="AF43" s="24"/>
      <c r="AG43" s="40"/>
    </row>
    <row r="44" spans="1:33" ht="26.1" customHeight="1" x14ac:dyDescent="0.15">
      <c r="B44" s="25"/>
      <c r="C44" s="25"/>
      <c r="D44" s="25"/>
      <c r="E44" s="25"/>
      <c r="F44" s="25"/>
      <c r="G44" s="25"/>
      <c r="H44" s="53"/>
      <c r="I44" s="86" t="s">
        <v>73</v>
      </c>
      <c r="J44" s="95">
        <f>MIN(J5,J43)</f>
        <v>4600</v>
      </c>
      <c r="K44" s="49"/>
      <c r="L44" s="49"/>
      <c r="M44" s="49"/>
      <c r="N44" s="49"/>
      <c r="O44" s="47"/>
      <c r="P44" s="48"/>
      <c r="Q44" s="25"/>
      <c r="R44" s="25"/>
      <c r="S44" s="24"/>
      <c r="T44" s="59">
        <f t="shared" si="16"/>
        <v>111115</v>
      </c>
      <c r="U44" s="59" t="str">
        <f t="shared" si="16"/>
        <v>移動（身体伴う） 日中1.0</v>
      </c>
      <c r="V44" s="59">
        <f t="shared" ref="V44:V62" si="17">COUNTIF($T$10:$T$40,T44)</f>
        <v>0</v>
      </c>
      <c r="W44" s="35"/>
      <c r="X44" s="24"/>
      <c r="Y44" s="40"/>
      <c r="Z44" s="24"/>
      <c r="AA44" s="24"/>
      <c r="AB44" s="40"/>
      <c r="AC44" s="40"/>
      <c r="AD44" s="40"/>
      <c r="AE44" s="35"/>
      <c r="AF44" s="24"/>
      <c r="AG44" s="40"/>
    </row>
    <row r="45" spans="1:33" ht="26.1" customHeight="1" x14ac:dyDescent="0.15">
      <c r="B45" s="25"/>
      <c r="C45" s="25"/>
      <c r="D45" s="25"/>
      <c r="E45" s="25"/>
      <c r="F45" s="25"/>
      <c r="G45" s="25"/>
      <c r="H45" s="151" t="s">
        <v>74</v>
      </c>
      <c r="I45" s="151"/>
      <c r="J45" s="95">
        <f>J41-J44</f>
        <v>102450</v>
      </c>
      <c r="K45" s="52"/>
      <c r="L45" s="52"/>
      <c r="M45" s="51"/>
      <c r="N45" s="51"/>
      <c r="O45" s="47"/>
      <c r="P45" s="48"/>
      <c r="Q45" s="25"/>
      <c r="R45" s="25"/>
      <c r="S45" s="24"/>
      <c r="T45" s="59">
        <f t="shared" si="16"/>
        <v>111119</v>
      </c>
      <c r="U45" s="59" t="str">
        <f t="shared" si="16"/>
        <v>移動（身体伴う） 日中1.5</v>
      </c>
      <c r="V45" s="59">
        <f t="shared" si="17"/>
        <v>0</v>
      </c>
      <c r="W45" s="35"/>
      <c r="X45" s="24"/>
      <c r="Y45" s="40"/>
      <c r="Z45" s="24"/>
      <c r="AA45" s="24"/>
      <c r="AB45" s="40"/>
      <c r="AC45" s="40"/>
      <c r="AD45" s="40"/>
      <c r="AE45" s="35"/>
      <c r="AF45" s="24"/>
      <c r="AG45" s="40"/>
    </row>
    <row r="46" spans="1:33" ht="26.1" customHeight="1" x14ac:dyDescent="0.15">
      <c r="A46" s="3" t="s">
        <v>136</v>
      </c>
      <c r="P46"/>
      <c r="Q46"/>
      <c r="S46" s="24"/>
      <c r="T46" s="59">
        <f t="shared" si="16"/>
        <v>111123</v>
      </c>
      <c r="U46" s="59" t="str">
        <f t="shared" si="16"/>
        <v>移動（身体伴う） 日中2.0</v>
      </c>
      <c r="V46" s="59">
        <f t="shared" si="17"/>
        <v>0</v>
      </c>
      <c r="W46" s="35"/>
      <c r="X46" s="24"/>
      <c r="Y46" s="40"/>
      <c r="Z46" s="24"/>
      <c r="AA46" s="24"/>
      <c r="AB46" s="40"/>
      <c r="AC46" s="40"/>
      <c r="AD46" s="40"/>
      <c r="AE46" s="35"/>
      <c r="AF46" s="24"/>
      <c r="AG46" s="40"/>
    </row>
    <row r="47" spans="1:33" ht="26.1" customHeight="1" x14ac:dyDescent="0.15">
      <c r="A47" s="3"/>
      <c r="S47" s="24"/>
      <c r="T47" s="59">
        <f t="shared" si="16"/>
        <v>111127</v>
      </c>
      <c r="U47" s="59" t="str">
        <f t="shared" si="16"/>
        <v>移動（身体伴う） 日中2.5</v>
      </c>
      <c r="V47" s="59">
        <f t="shared" si="17"/>
        <v>1</v>
      </c>
      <c r="W47" s="35"/>
      <c r="X47" s="24"/>
      <c r="Y47" s="40"/>
      <c r="Z47" s="24"/>
      <c r="AA47" s="24"/>
      <c r="AB47" s="40"/>
      <c r="AC47" s="40"/>
      <c r="AD47" s="40"/>
      <c r="AE47" s="35"/>
      <c r="AF47" s="24"/>
      <c r="AG47" s="40"/>
    </row>
    <row r="48" spans="1:33" ht="26.1" customHeight="1" x14ac:dyDescent="0.15">
      <c r="A48" s="65" t="s">
        <v>6</v>
      </c>
      <c r="B48" s="104">
        <f>B3</f>
        <v>3</v>
      </c>
      <c r="C48" s="4" t="s">
        <v>7</v>
      </c>
      <c r="D48" s="104">
        <f>D3</f>
        <v>4</v>
      </c>
      <c r="E48" s="4" t="s">
        <v>8</v>
      </c>
      <c r="F48" s="6"/>
      <c r="G48" s="13">
        <f>B48+2018</f>
        <v>2021</v>
      </c>
      <c r="H48" s="6"/>
      <c r="I48" s="4"/>
      <c r="J48" s="4"/>
      <c r="K48" s="4"/>
      <c r="L48" s="4"/>
      <c r="M48" s="4"/>
      <c r="N48" s="4"/>
      <c r="S48" s="24"/>
      <c r="T48" s="59">
        <f t="shared" si="16"/>
        <v>111131</v>
      </c>
      <c r="U48" s="59" t="str">
        <f t="shared" si="16"/>
        <v>移動（身体伴う） 日中3.0</v>
      </c>
      <c r="V48" s="59">
        <f t="shared" si="17"/>
        <v>3</v>
      </c>
      <c r="W48" s="35"/>
      <c r="X48" s="24"/>
      <c r="Y48" s="40"/>
      <c r="Z48" s="24"/>
      <c r="AA48" s="24"/>
      <c r="AB48" s="40"/>
      <c r="AC48" s="40"/>
      <c r="AD48" s="40"/>
      <c r="AE48" s="35"/>
      <c r="AF48" s="24"/>
      <c r="AG48" s="40"/>
    </row>
    <row r="49" spans="1:33" ht="26.1" customHeight="1" x14ac:dyDescent="0.15">
      <c r="A49" s="141" t="s">
        <v>0</v>
      </c>
      <c r="B49" s="141"/>
      <c r="C49" s="152">
        <f>$C$4</f>
        <v>1220822222</v>
      </c>
      <c r="D49" s="152"/>
      <c r="E49" s="152"/>
      <c r="F49" s="153" t="s">
        <v>137</v>
      </c>
      <c r="G49" s="153"/>
      <c r="H49" s="153"/>
      <c r="I49" s="154">
        <v>1212000000</v>
      </c>
      <c r="J49" s="155"/>
      <c r="K49" s="155"/>
      <c r="L49" s="155"/>
      <c r="M49" s="156"/>
      <c r="N49" s="45"/>
      <c r="S49" s="24"/>
      <c r="T49" s="59">
        <f t="shared" si="16"/>
        <v>111135</v>
      </c>
      <c r="U49" s="59" t="str">
        <f t="shared" si="16"/>
        <v>移動（身体伴う） 日中3.5</v>
      </c>
      <c r="V49" s="59">
        <f t="shared" si="17"/>
        <v>1</v>
      </c>
      <c r="W49" s="35"/>
      <c r="X49" s="24"/>
      <c r="Y49" s="40"/>
      <c r="Z49" s="24"/>
      <c r="AA49" s="24"/>
      <c r="AB49" s="40"/>
      <c r="AC49" s="40"/>
      <c r="AD49" s="40"/>
      <c r="AE49" s="35"/>
      <c r="AF49" s="24"/>
      <c r="AG49" s="40"/>
    </row>
    <row r="50" spans="1:33" ht="25.5" customHeight="1" x14ac:dyDescent="0.15">
      <c r="A50" s="141" t="s">
        <v>15</v>
      </c>
      <c r="B50" s="141"/>
      <c r="C50" s="142" t="str">
        <f>$C$5</f>
        <v>千葉じろう</v>
      </c>
      <c r="D50" s="142"/>
      <c r="E50" s="142"/>
      <c r="F50" s="141" t="s">
        <v>168</v>
      </c>
      <c r="G50" s="141"/>
      <c r="H50" s="141"/>
      <c r="I50" s="143" t="str">
        <f>$G$4</f>
        <v>社会福祉法人のだ（移動支援事業所せきやど）</v>
      </c>
      <c r="J50" s="144"/>
      <c r="K50" s="144"/>
      <c r="L50" s="144"/>
      <c r="M50" s="145"/>
      <c r="N50" s="46"/>
      <c r="S50" s="24"/>
      <c r="T50" s="59">
        <f t="shared" si="16"/>
        <v>111139</v>
      </c>
      <c r="U50" s="59" t="str">
        <f t="shared" si="16"/>
        <v>移動（身体伴う） 日中4.0</v>
      </c>
      <c r="V50" s="59">
        <f t="shared" si="17"/>
        <v>0</v>
      </c>
      <c r="W50" s="35"/>
      <c r="X50" s="24"/>
      <c r="Y50" s="40"/>
      <c r="Z50" s="24"/>
      <c r="AA50" s="24"/>
      <c r="AB50" s="40"/>
      <c r="AC50" s="40"/>
      <c r="AD50" s="40"/>
      <c r="AE50" s="35"/>
      <c r="AF50" s="24"/>
      <c r="AG50" s="40"/>
    </row>
    <row r="51" spans="1:33" ht="26.1" customHeight="1" x14ac:dyDescent="0.15">
      <c r="S51" s="24"/>
      <c r="T51" s="59">
        <f t="shared" si="16"/>
        <v>111143</v>
      </c>
      <c r="U51" s="59" t="str">
        <f t="shared" si="16"/>
        <v>移動（身体伴う） 日中4.5</v>
      </c>
      <c r="V51" s="59">
        <f t="shared" si="17"/>
        <v>0</v>
      </c>
      <c r="W51" s="35"/>
      <c r="X51" s="24"/>
      <c r="Y51" s="40"/>
      <c r="Z51" s="24"/>
      <c r="AA51" s="24"/>
      <c r="AB51" s="40"/>
      <c r="AC51" s="40"/>
      <c r="AD51" s="40"/>
      <c r="AE51" s="35"/>
      <c r="AF51" s="24"/>
      <c r="AG51" s="40"/>
    </row>
    <row r="52" spans="1:33" ht="29.25" customHeight="1" x14ac:dyDescent="0.15">
      <c r="A52" s="146" t="s">
        <v>142</v>
      </c>
      <c r="B52" s="146"/>
      <c r="C52" s="147" t="s">
        <v>138</v>
      </c>
      <c r="D52" s="147"/>
      <c r="E52" s="147"/>
      <c r="F52" s="147"/>
      <c r="G52" s="147"/>
      <c r="H52" s="88" t="s">
        <v>139</v>
      </c>
      <c r="I52" s="88" t="s">
        <v>140</v>
      </c>
      <c r="J52" s="147" t="s">
        <v>141</v>
      </c>
      <c r="K52" s="147"/>
      <c r="L52" s="147" t="s">
        <v>143</v>
      </c>
      <c r="M52" s="147"/>
      <c r="N52" s="66"/>
      <c r="S52" s="24"/>
      <c r="T52" s="59">
        <f t="shared" si="16"/>
        <v>111147</v>
      </c>
      <c r="U52" s="59" t="str">
        <f t="shared" si="16"/>
        <v>移動（身体伴う） 日中5.0</v>
      </c>
      <c r="V52" s="59">
        <f t="shared" si="17"/>
        <v>0</v>
      </c>
      <c r="W52" s="35"/>
      <c r="X52" s="24"/>
      <c r="Y52" s="40"/>
      <c r="Z52" s="24"/>
      <c r="AA52" s="24"/>
      <c r="AB52" s="40"/>
      <c r="AC52" s="40"/>
      <c r="AD52" s="40"/>
      <c r="AE52" s="35"/>
      <c r="AF52" s="24"/>
      <c r="AG52" s="40"/>
    </row>
    <row r="53" spans="1:33" ht="26.1" customHeight="1" x14ac:dyDescent="0.15">
      <c r="A53" s="140">
        <f>IF($G$5=1,111111,116111)</f>
        <v>111111</v>
      </c>
      <c r="B53" s="140"/>
      <c r="C53" s="135" t="str">
        <f>IFERROR(VLOOKUP($A53,コード表!$A:$D,2,FALSE),"")</f>
        <v>移動（身体伴う）日中0.5</v>
      </c>
      <c r="D53" s="135"/>
      <c r="E53" s="135"/>
      <c r="F53" s="135"/>
      <c r="G53" s="135"/>
      <c r="H53" s="99">
        <f>IFERROR(VLOOKUP($A53,コード表!$A:$D,3,FALSE),"")</f>
        <v>2300</v>
      </c>
      <c r="I53" s="100">
        <f>VLOOKUP($A53,$T$43:$V$62,3,FALSE)</f>
        <v>0</v>
      </c>
      <c r="J53" s="133">
        <f>H53*I53</f>
        <v>0</v>
      </c>
      <c r="K53" s="133"/>
      <c r="L53" s="136"/>
      <c r="M53" s="136"/>
      <c r="N53" s="67"/>
      <c r="P53" s="103" t="s">
        <v>171</v>
      </c>
      <c r="S53" s="24"/>
      <c r="T53" s="59">
        <f t="shared" si="16"/>
        <v>111151</v>
      </c>
      <c r="U53" s="59" t="str">
        <f t="shared" si="16"/>
        <v>移動（身体伴う） 日中5.5</v>
      </c>
      <c r="V53" s="59">
        <f t="shared" si="17"/>
        <v>1</v>
      </c>
      <c r="W53" s="35"/>
      <c r="X53" s="24"/>
      <c r="Y53" s="40"/>
      <c r="Z53" s="24"/>
      <c r="AA53" s="24"/>
      <c r="AB53" s="40"/>
      <c r="AC53" s="40"/>
      <c r="AD53" s="40"/>
      <c r="AE53" s="35"/>
      <c r="AF53" s="24"/>
      <c r="AG53" s="40"/>
    </row>
    <row r="54" spans="1:33" ht="26.1" customHeight="1" x14ac:dyDescent="0.15">
      <c r="A54" s="140">
        <f>IF($G$5=1,111115,116115)</f>
        <v>111115</v>
      </c>
      <c r="B54" s="140"/>
      <c r="C54" s="135" t="str">
        <f>IFERROR(VLOOKUP($A54,コード表!$A:$D,2,FALSE),"")</f>
        <v>移動（身体伴う）日中1.0</v>
      </c>
      <c r="D54" s="135"/>
      <c r="E54" s="135"/>
      <c r="F54" s="135"/>
      <c r="G54" s="135"/>
      <c r="H54" s="99">
        <f>IFERROR(VLOOKUP($A54,コード表!$A:$D,3,FALSE),"")</f>
        <v>4000</v>
      </c>
      <c r="I54" s="100">
        <f t="shared" ref="I54:I72" si="18">VLOOKUP($A54,$T$43:$V$62,3,FALSE)</f>
        <v>0</v>
      </c>
      <c r="J54" s="133">
        <f t="shared" ref="J54:J72" si="19">H54*I54</f>
        <v>0</v>
      </c>
      <c r="K54" s="133"/>
      <c r="L54" s="136"/>
      <c r="M54" s="136"/>
      <c r="P54" s="103" t="s">
        <v>172</v>
      </c>
      <c r="S54" s="24"/>
      <c r="T54" s="59">
        <f t="shared" si="16"/>
        <v>111155</v>
      </c>
      <c r="U54" s="59" t="str">
        <f t="shared" si="16"/>
        <v>移動（身体伴う） 日中6.0</v>
      </c>
      <c r="V54" s="59">
        <f t="shared" si="17"/>
        <v>2</v>
      </c>
      <c r="W54" s="35"/>
      <c r="X54" s="24"/>
      <c r="Y54" s="40"/>
      <c r="Z54" s="24"/>
      <c r="AA54" s="24"/>
      <c r="AB54" s="40"/>
      <c r="AC54" s="40"/>
      <c r="AD54" s="40"/>
      <c r="AE54" s="35"/>
      <c r="AF54" s="24"/>
      <c r="AG54" s="40"/>
    </row>
    <row r="55" spans="1:33" ht="26.1" customHeight="1" x14ac:dyDescent="0.15">
      <c r="A55" s="140">
        <f>IF($G$5=1,111119,116119)</f>
        <v>111119</v>
      </c>
      <c r="B55" s="140"/>
      <c r="C55" s="135" t="str">
        <f>IFERROR(VLOOKUP($A55,コード表!$A:$D,2,FALSE),"")</f>
        <v>移動（身体伴う）日中1.5</v>
      </c>
      <c r="D55" s="135"/>
      <c r="E55" s="135"/>
      <c r="F55" s="135"/>
      <c r="G55" s="135"/>
      <c r="H55" s="99">
        <f>IFERROR(VLOOKUP($A55,コード表!$A:$D,3,FALSE),"")</f>
        <v>5800</v>
      </c>
      <c r="I55" s="100">
        <f t="shared" si="18"/>
        <v>0</v>
      </c>
      <c r="J55" s="133">
        <f t="shared" si="19"/>
        <v>0</v>
      </c>
      <c r="K55" s="133"/>
      <c r="L55" s="136"/>
      <c r="M55" s="136"/>
      <c r="T55" s="59">
        <f t="shared" si="16"/>
        <v>111159</v>
      </c>
      <c r="U55" s="59" t="str">
        <f t="shared" si="16"/>
        <v>移動（身体伴う） 日中6.5</v>
      </c>
      <c r="V55" s="59">
        <f t="shared" si="17"/>
        <v>0</v>
      </c>
    </row>
    <row r="56" spans="1:33" ht="26.1" customHeight="1" x14ac:dyDescent="0.15">
      <c r="A56" s="140">
        <f>IF($G$5=1,111123,116123)</f>
        <v>111123</v>
      </c>
      <c r="B56" s="140"/>
      <c r="C56" s="135" t="str">
        <f>IFERROR(VLOOKUP($A56,コード表!$A:$D,2,FALSE),"")</f>
        <v>移動（身体伴う）日中2.0</v>
      </c>
      <c r="D56" s="135"/>
      <c r="E56" s="135"/>
      <c r="F56" s="135"/>
      <c r="G56" s="135"/>
      <c r="H56" s="99">
        <f>IFERROR(VLOOKUP($A56,コード表!$A:$D,3,FALSE),"")</f>
        <v>6550</v>
      </c>
      <c r="I56" s="100">
        <f t="shared" si="18"/>
        <v>0</v>
      </c>
      <c r="J56" s="133">
        <f t="shared" si="19"/>
        <v>0</v>
      </c>
      <c r="K56" s="133"/>
      <c r="L56" s="136"/>
      <c r="M56" s="136"/>
      <c r="T56" s="59">
        <f t="shared" si="16"/>
        <v>111163</v>
      </c>
      <c r="U56" s="59" t="str">
        <f t="shared" si="16"/>
        <v>移動（身体伴う） 日中7.0</v>
      </c>
      <c r="V56" s="59">
        <f t="shared" si="17"/>
        <v>0</v>
      </c>
    </row>
    <row r="57" spans="1:33" ht="26.1" customHeight="1" x14ac:dyDescent="0.15">
      <c r="A57" s="140">
        <f>IF($G$5=1,111127,116127)</f>
        <v>111127</v>
      </c>
      <c r="B57" s="140"/>
      <c r="C57" s="135" t="str">
        <f>IFERROR(VLOOKUP($A57,コード表!$A:$D,2,FALSE),"")</f>
        <v>移動（身体伴う）日中2.5</v>
      </c>
      <c r="D57" s="135"/>
      <c r="E57" s="135"/>
      <c r="F57" s="135"/>
      <c r="G57" s="135"/>
      <c r="H57" s="99">
        <f>IFERROR(VLOOKUP($A57,コード表!$A:$D,3,FALSE),"")</f>
        <v>7300</v>
      </c>
      <c r="I57" s="100">
        <f t="shared" si="18"/>
        <v>1</v>
      </c>
      <c r="J57" s="133">
        <f t="shared" si="19"/>
        <v>7300</v>
      </c>
      <c r="K57" s="133"/>
      <c r="L57" s="136"/>
      <c r="M57" s="136"/>
      <c r="T57" s="59">
        <f t="shared" si="16"/>
        <v>111167</v>
      </c>
      <c r="U57" s="59" t="str">
        <f t="shared" si="16"/>
        <v>移動（身体伴う） 日中7.5</v>
      </c>
      <c r="V57" s="59">
        <f t="shared" si="17"/>
        <v>0</v>
      </c>
    </row>
    <row r="58" spans="1:33" ht="26.1" customHeight="1" x14ac:dyDescent="0.15">
      <c r="A58" s="140">
        <f>IF($G$5=1,111131,116131)</f>
        <v>111131</v>
      </c>
      <c r="B58" s="140"/>
      <c r="C58" s="135" t="str">
        <f>IFERROR(VLOOKUP($A58,コード表!$A:$D,2,FALSE),"")</f>
        <v>移動（身体伴う）日中3.0</v>
      </c>
      <c r="D58" s="135"/>
      <c r="E58" s="135"/>
      <c r="F58" s="135"/>
      <c r="G58" s="135"/>
      <c r="H58" s="99">
        <f>IFERROR(VLOOKUP($A58,コード表!$A:$D,3,FALSE),"")</f>
        <v>8050</v>
      </c>
      <c r="I58" s="100">
        <f t="shared" si="18"/>
        <v>3</v>
      </c>
      <c r="J58" s="133">
        <f t="shared" si="19"/>
        <v>24150</v>
      </c>
      <c r="K58" s="133"/>
      <c r="L58" s="136"/>
      <c r="M58" s="136"/>
      <c r="T58" s="59">
        <f t="shared" si="16"/>
        <v>111171</v>
      </c>
      <c r="U58" s="59" t="str">
        <f t="shared" si="16"/>
        <v>移動（身体伴う） 日中8.0</v>
      </c>
      <c r="V58" s="59">
        <f t="shared" si="17"/>
        <v>1</v>
      </c>
    </row>
    <row r="59" spans="1:33" ht="26.1" customHeight="1" x14ac:dyDescent="0.15">
      <c r="A59" s="140">
        <f>IF($G$5=1,111135,116135)</f>
        <v>111135</v>
      </c>
      <c r="B59" s="140"/>
      <c r="C59" s="135" t="str">
        <f>IFERROR(VLOOKUP($A59,コード表!$A:$D,2,FALSE),"")</f>
        <v>移動（身体伴う）日中3.5</v>
      </c>
      <c r="D59" s="135"/>
      <c r="E59" s="135"/>
      <c r="F59" s="135"/>
      <c r="G59" s="135"/>
      <c r="H59" s="99">
        <f>IFERROR(VLOOKUP($A59,コード表!$A:$D,3,FALSE),"")</f>
        <v>8750</v>
      </c>
      <c r="I59" s="100">
        <f t="shared" si="18"/>
        <v>1</v>
      </c>
      <c r="J59" s="133">
        <f t="shared" si="19"/>
        <v>8750</v>
      </c>
      <c r="K59" s="133"/>
      <c r="L59" s="136"/>
      <c r="M59" s="136"/>
      <c r="T59" s="59">
        <f t="shared" si="16"/>
        <v>111175</v>
      </c>
      <c r="U59" s="59" t="str">
        <f t="shared" si="16"/>
        <v>移動（身体伴う） 日中8.5</v>
      </c>
      <c r="V59" s="59">
        <f t="shared" si="17"/>
        <v>1</v>
      </c>
    </row>
    <row r="60" spans="1:33" ht="26.1" customHeight="1" x14ac:dyDescent="0.15">
      <c r="A60" s="140">
        <f>IF($G$5=1,111139,116139)</f>
        <v>111139</v>
      </c>
      <c r="B60" s="140"/>
      <c r="C60" s="135" t="str">
        <f>IFERROR(VLOOKUP($A60,コード表!$A:$D,2,FALSE),"")</f>
        <v>移動（身体伴う）日中4.0</v>
      </c>
      <c r="D60" s="135"/>
      <c r="E60" s="135"/>
      <c r="F60" s="135"/>
      <c r="G60" s="135"/>
      <c r="H60" s="99">
        <f>IFERROR(VLOOKUP($A60,コード表!$A:$D,3,FALSE),"")</f>
        <v>9450</v>
      </c>
      <c r="I60" s="100">
        <f t="shared" si="18"/>
        <v>0</v>
      </c>
      <c r="J60" s="133">
        <f t="shared" si="19"/>
        <v>0</v>
      </c>
      <c r="K60" s="133"/>
      <c r="L60" s="136"/>
      <c r="M60" s="136"/>
      <c r="T60" s="59">
        <f t="shared" si="16"/>
        <v>111179</v>
      </c>
      <c r="U60" s="59" t="str">
        <f t="shared" si="16"/>
        <v>移動（身体伴う） 日中9.0</v>
      </c>
      <c r="V60" s="59">
        <f t="shared" si="17"/>
        <v>0</v>
      </c>
    </row>
    <row r="61" spans="1:33" ht="26.1" customHeight="1" x14ac:dyDescent="0.15">
      <c r="A61" s="140">
        <f>IF($G$5=1,111143,116143)</f>
        <v>111143</v>
      </c>
      <c r="B61" s="140"/>
      <c r="C61" s="135" t="str">
        <f>IFERROR(VLOOKUP($A61,コード表!$A:$D,2,FALSE),"")</f>
        <v>移動（身体伴う）日中4.5</v>
      </c>
      <c r="D61" s="135"/>
      <c r="E61" s="135"/>
      <c r="F61" s="135"/>
      <c r="G61" s="135"/>
      <c r="H61" s="99">
        <f>IFERROR(VLOOKUP($A61,コード表!$A:$D,3,FALSE),"")</f>
        <v>10150</v>
      </c>
      <c r="I61" s="100">
        <f t="shared" si="18"/>
        <v>0</v>
      </c>
      <c r="J61" s="133">
        <f t="shared" si="19"/>
        <v>0</v>
      </c>
      <c r="K61" s="133"/>
      <c r="L61" s="136"/>
      <c r="M61" s="136"/>
      <c r="T61" s="59">
        <f t="shared" si="16"/>
        <v>111183</v>
      </c>
      <c r="U61" s="59" t="str">
        <f t="shared" si="16"/>
        <v>移動（身体伴う） 日中9.5</v>
      </c>
      <c r="V61" s="59">
        <f t="shared" si="17"/>
        <v>0</v>
      </c>
    </row>
    <row r="62" spans="1:33" ht="26.1" customHeight="1" x14ac:dyDescent="0.15">
      <c r="A62" s="140">
        <f>IF($G$5=1,111147,116147)</f>
        <v>111147</v>
      </c>
      <c r="B62" s="140"/>
      <c r="C62" s="135" t="str">
        <f>IFERROR(VLOOKUP($A62,コード表!$A:$D,2,FALSE),"")</f>
        <v>移動（身体伴う）日中5.0</v>
      </c>
      <c r="D62" s="135"/>
      <c r="E62" s="135"/>
      <c r="F62" s="135"/>
      <c r="G62" s="135"/>
      <c r="H62" s="99">
        <f>IFERROR(VLOOKUP($A62,コード表!$A:$D,3,FALSE),"")</f>
        <v>10850</v>
      </c>
      <c r="I62" s="100">
        <f t="shared" si="18"/>
        <v>0</v>
      </c>
      <c r="J62" s="133">
        <f t="shared" si="19"/>
        <v>0</v>
      </c>
      <c r="K62" s="133"/>
      <c r="L62" s="136"/>
      <c r="M62" s="136"/>
      <c r="T62" s="59">
        <f t="shared" si="16"/>
        <v>111187</v>
      </c>
      <c r="U62" s="59" t="str">
        <f t="shared" si="16"/>
        <v>移動（身体伴う） 日中10.0</v>
      </c>
      <c r="V62" s="59">
        <f t="shared" si="17"/>
        <v>0</v>
      </c>
    </row>
    <row r="63" spans="1:33" ht="26.1" customHeight="1" x14ac:dyDescent="0.15">
      <c r="A63" s="140">
        <f>IF($G$5=1,111151,116151)</f>
        <v>111151</v>
      </c>
      <c r="B63" s="140"/>
      <c r="C63" s="135" t="str">
        <f>IFERROR(VLOOKUP($A63,コード表!$A:$D,2,FALSE),"")</f>
        <v>移動（身体伴う）日中5.5</v>
      </c>
      <c r="D63" s="135"/>
      <c r="E63" s="135"/>
      <c r="F63" s="135"/>
      <c r="G63" s="135"/>
      <c r="H63" s="99">
        <f>IFERROR(VLOOKUP($A63,コード表!$A:$D,3,FALSE),"")</f>
        <v>11550</v>
      </c>
      <c r="I63" s="100">
        <f t="shared" si="18"/>
        <v>1</v>
      </c>
      <c r="J63" s="133">
        <f t="shared" si="19"/>
        <v>11550</v>
      </c>
      <c r="K63" s="133"/>
      <c r="L63" s="136"/>
      <c r="M63" s="136"/>
    </row>
    <row r="64" spans="1:33" ht="26.1" customHeight="1" x14ac:dyDescent="0.15">
      <c r="A64" s="140">
        <f>IF($G$5=1,111155,116155)</f>
        <v>111155</v>
      </c>
      <c r="B64" s="140"/>
      <c r="C64" s="135" t="str">
        <f>IFERROR(VLOOKUP($A64,コード表!$A:$D,2,FALSE),"")</f>
        <v>移動（身体伴う）日中6.0</v>
      </c>
      <c r="D64" s="135"/>
      <c r="E64" s="135"/>
      <c r="F64" s="135"/>
      <c r="G64" s="135"/>
      <c r="H64" s="99">
        <f>IFERROR(VLOOKUP($A64,コード表!$A:$D,3,FALSE),"")</f>
        <v>12250</v>
      </c>
      <c r="I64" s="100">
        <f t="shared" si="18"/>
        <v>2</v>
      </c>
      <c r="J64" s="133">
        <f t="shared" si="19"/>
        <v>24500</v>
      </c>
      <c r="K64" s="133"/>
      <c r="L64" s="136"/>
      <c r="M64" s="136"/>
      <c r="T64" s="35"/>
    </row>
    <row r="65" spans="1:20" ht="26.1" customHeight="1" x14ac:dyDescent="0.15">
      <c r="A65" s="140">
        <f>IF($G$5=1,111159,116159)</f>
        <v>111159</v>
      </c>
      <c r="B65" s="140"/>
      <c r="C65" s="135" t="str">
        <f>IFERROR(VLOOKUP($A65,コード表!$A:$D,2,FALSE),"")</f>
        <v>移動（身体伴う）日中6.5</v>
      </c>
      <c r="D65" s="135"/>
      <c r="E65" s="135"/>
      <c r="F65" s="135"/>
      <c r="G65" s="135"/>
      <c r="H65" s="99">
        <f>IFERROR(VLOOKUP($A65,コード表!$A:$D,3,FALSE),"")</f>
        <v>12950</v>
      </c>
      <c r="I65" s="100">
        <f t="shared" si="18"/>
        <v>0</v>
      </c>
      <c r="J65" s="133">
        <f t="shared" si="19"/>
        <v>0</v>
      </c>
      <c r="K65" s="133"/>
      <c r="L65" s="136"/>
      <c r="M65" s="136"/>
      <c r="T65" s="35"/>
    </row>
    <row r="66" spans="1:20" ht="26.1" customHeight="1" x14ac:dyDescent="0.15">
      <c r="A66" s="140">
        <f>IF($G$5=1,111163,116163)</f>
        <v>111163</v>
      </c>
      <c r="B66" s="140"/>
      <c r="C66" s="135" t="str">
        <f>IFERROR(VLOOKUP($A66,コード表!$A:$D,2,FALSE),"")</f>
        <v>移動（身体伴う）日中7.0</v>
      </c>
      <c r="D66" s="135"/>
      <c r="E66" s="135"/>
      <c r="F66" s="135"/>
      <c r="G66" s="135"/>
      <c r="H66" s="99">
        <f>IFERROR(VLOOKUP($A66,コード表!$A:$D,3,FALSE),"")</f>
        <v>13650</v>
      </c>
      <c r="I66" s="100">
        <f t="shared" si="18"/>
        <v>0</v>
      </c>
      <c r="J66" s="133">
        <f t="shared" si="19"/>
        <v>0</v>
      </c>
      <c r="K66" s="133"/>
      <c r="L66" s="136"/>
      <c r="M66" s="136"/>
      <c r="T66" s="35"/>
    </row>
    <row r="67" spans="1:20" ht="26.1" customHeight="1" x14ac:dyDescent="0.15">
      <c r="A67" s="140">
        <f>IF($G$5=1,111167,116167)</f>
        <v>111167</v>
      </c>
      <c r="B67" s="140"/>
      <c r="C67" s="135" t="str">
        <f>IFERROR(VLOOKUP($A67,コード表!$A:$D,2,FALSE),"")</f>
        <v>移動（身体伴う）日中7.5</v>
      </c>
      <c r="D67" s="135"/>
      <c r="E67" s="135"/>
      <c r="F67" s="135"/>
      <c r="G67" s="135"/>
      <c r="H67" s="99">
        <f>IFERROR(VLOOKUP($A67,コード表!$A:$D,3,FALSE),"")</f>
        <v>14350</v>
      </c>
      <c r="I67" s="100">
        <f t="shared" si="18"/>
        <v>0</v>
      </c>
      <c r="J67" s="133">
        <f t="shared" si="19"/>
        <v>0</v>
      </c>
      <c r="K67" s="133"/>
      <c r="L67" s="136"/>
      <c r="M67" s="136"/>
      <c r="T67" s="35"/>
    </row>
    <row r="68" spans="1:20" ht="26.1" customHeight="1" x14ac:dyDescent="0.15">
      <c r="A68" s="140">
        <f>IF($G$5=1,111171,116171)</f>
        <v>111171</v>
      </c>
      <c r="B68" s="140"/>
      <c r="C68" s="135" t="str">
        <f>IFERROR(VLOOKUP($A68,コード表!$A:$D,2,FALSE),"")</f>
        <v>移動（身体伴う）日中8.0</v>
      </c>
      <c r="D68" s="135"/>
      <c r="E68" s="135"/>
      <c r="F68" s="135"/>
      <c r="G68" s="135"/>
      <c r="H68" s="99">
        <f>IFERROR(VLOOKUP($A68,コード表!$A:$D,3,FALSE),"")</f>
        <v>15050</v>
      </c>
      <c r="I68" s="100">
        <f t="shared" si="18"/>
        <v>1</v>
      </c>
      <c r="J68" s="133">
        <f t="shared" si="19"/>
        <v>15050</v>
      </c>
      <c r="K68" s="133"/>
      <c r="L68" s="136"/>
      <c r="M68" s="136"/>
      <c r="T68" s="35"/>
    </row>
    <row r="69" spans="1:20" ht="26.1" customHeight="1" x14ac:dyDescent="0.15">
      <c r="A69" s="140">
        <f>IF($G$5=1,111175,116175)</f>
        <v>111175</v>
      </c>
      <c r="B69" s="140"/>
      <c r="C69" s="135" t="str">
        <f>IFERROR(VLOOKUP($A69,コード表!$A:$D,2,FALSE),"")</f>
        <v>移動（身体伴う）日中8.5</v>
      </c>
      <c r="D69" s="135"/>
      <c r="E69" s="135"/>
      <c r="F69" s="135"/>
      <c r="G69" s="135"/>
      <c r="H69" s="99">
        <f>IFERROR(VLOOKUP($A69,コード表!$A:$D,3,FALSE),"")</f>
        <v>15750</v>
      </c>
      <c r="I69" s="100">
        <f t="shared" si="18"/>
        <v>1</v>
      </c>
      <c r="J69" s="133">
        <f t="shared" si="19"/>
        <v>15750</v>
      </c>
      <c r="K69" s="133"/>
      <c r="L69" s="136"/>
      <c r="M69" s="136"/>
      <c r="T69" s="35"/>
    </row>
    <row r="70" spans="1:20" ht="26.1" customHeight="1" x14ac:dyDescent="0.15">
      <c r="A70" s="140">
        <f>IF($G$5=1,111179,116179)</f>
        <v>111179</v>
      </c>
      <c r="B70" s="140"/>
      <c r="C70" s="135" t="str">
        <f>IFERROR(VLOOKUP($A70,コード表!$A:$D,2,FALSE),"")</f>
        <v>移動（身体伴う）日中9.0</v>
      </c>
      <c r="D70" s="135"/>
      <c r="E70" s="135"/>
      <c r="F70" s="135"/>
      <c r="G70" s="135"/>
      <c r="H70" s="99">
        <f>IFERROR(VLOOKUP($A70,コード表!$A:$D,3,FALSE),"")</f>
        <v>16450</v>
      </c>
      <c r="I70" s="100">
        <f t="shared" si="18"/>
        <v>0</v>
      </c>
      <c r="J70" s="133">
        <f t="shared" si="19"/>
        <v>0</v>
      </c>
      <c r="K70" s="133"/>
      <c r="L70" s="136"/>
      <c r="M70" s="136"/>
      <c r="T70" s="35"/>
    </row>
    <row r="71" spans="1:20" ht="26.1" customHeight="1" x14ac:dyDescent="0.15">
      <c r="A71" s="140">
        <f>IF($G$5=1,111183,116183)</f>
        <v>111183</v>
      </c>
      <c r="B71" s="140"/>
      <c r="C71" s="135" t="str">
        <f>IFERROR(VLOOKUP($A71,コード表!$A:$D,2,FALSE),"")</f>
        <v>移動（身体伴う）日中9.5</v>
      </c>
      <c r="D71" s="135"/>
      <c r="E71" s="135"/>
      <c r="F71" s="135"/>
      <c r="G71" s="135"/>
      <c r="H71" s="99">
        <f>IFERROR(VLOOKUP($A71,コード表!$A:$D,3,FALSE),"")</f>
        <v>17150</v>
      </c>
      <c r="I71" s="100">
        <f t="shared" si="18"/>
        <v>0</v>
      </c>
      <c r="J71" s="133">
        <f t="shared" si="19"/>
        <v>0</v>
      </c>
      <c r="K71" s="133"/>
      <c r="L71" s="136"/>
      <c r="M71" s="136"/>
      <c r="T71" s="35"/>
    </row>
    <row r="72" spans="1:20" ht="26.1" customHeight="1" x14ac:dyDescent="0.15">
      <c r="A72" s="140">
        <f>IF($G$5=1,111187,116187)</f>
        <v>111187</v>
      </c>
      <c r="B72" s="140"/>
      <c r="C72" s="135" t="str">
        <f>IFERROR(VLOOKUP($A72,コード表!$A:$D,2,FALSE),"")</f>
        <v>移動（身体伴う）日中10.0</v>
      </c>
      <c r="D72" s="135"/>
      <c r="E72" s="135"/>
      <c r="F72" s="135"/>
      <c r="G72" s="135"/>
      <c r="H72" s="99">
        <f>IFERROR(VLOOKUP($A72,コード表!$A:$D,3,FALSE),"")</f>
        <v>17850</v>
      </c>
      <c r="I72" s="100">
        <f t="shared" si="18"/>
        <v>0</v>
      </c>
      <c r="J72" s="133">
        <f t="shared" si="19"/>
        <v>0</v>
      </c>
      <c r="K72" s="133"/>
      <c r="L72" s="136"/>
      <c r="M72" s="136"/>
      <c r="T72" s="35"/>
    </row>
    <row r="73" spans="1:20" ht="26.1" customHeight="1" x14ac:dyDescent="0.15">
      <c r="A73" s="134"/>
      <c r="B73" s="134"/>
      <c r="C73" s="135" t="str">
        <f>IFERROR(VLOOKUP($A73,コード表!$A:$D,2,FALSE),"")</f>
        <v/>
      </c>
      <c r="D73" s="135"/>
      <c r="E73" s="135"/>
      <c r="F73" s="135"/>
      <c r="G73" s="135"/>
      <c r="H73" s="99" t="str">
        <f>IFERROR(VLOOKUP($A73,コード表!$A:$D,3,FALSE),"")</f>
        <v/>
      </c>
      <c r="I73" s="102"/>
      <c r="J73" s="133"/>
      <c r="K73" s="133"/>
      <c r="L73" s="136"/>
      <c r="M73" s="136"/>
      <c r="T73" s="35"/>
    </row>
    <row r="74" spans="1:20" ht="26.1" customHeight="1" x14ac:dyDescent="0.15">
      <c r="A74" s="134"/>
      <c r="B74" s="134"/>
      <c r="C74" s="135" t="str">
        <f>IFERROR(VLOOKUP($A74,コード表!$A:$D,2,FALSE),"")</f>
        <v/>
      </c>
      <c r="D74" s="135"/>
      <c r="E74" s="135"/>
      <c r="F74" s="135"/>
      <c r="G74" s="135"/>
      <c r="H74" s="99" t="str">
        <f>IFERROR(VLOOKUP($A74,コード表!$A:$D,3,FALSE),"")</f>
        <v/>
      </c>
      <c r="I74" s="102"/>
      <c r="J74" s="133"/>
      <c r="K74" s="133"/>
      <c r="L74" s="136"/>
      <c r="M74" s="136"/>
      <c r="T74" s="35"/>
    </row>
    <row r="75" spans="1:20" ht="26.1" customHeight="1" x14ac:dyDescent="0.15">
      <c r="A75" s="134"/>
      <c r="B75" s="134"/>
      <c r="C75" s="135" t="str">
        <f>IFERROR(VLOOKUP($A75,コード表!$A:$D,2,FALSE),"")</f>
        <v/>
      </c>
      <c r="D75" s="135"/>
      <c r="E75" s="135"/>
      <c r="F75" s="135"/>
      <c r="G75" s="135"/>
      <c r="H75" s="99" t="str">
        <f>IFERROR(VLOOKUP($A75,コード表!$A:$D,3,FALSE),"")</f>
        <v/>
      </c>
      <c r="I75" s="102"/>
      <c r="J75" s="133"/>
      <c r="K75" s="133"/>
      <c r="L75" s="136"/>
      <c r="M75" s="136"/>
      <c r="T75" s="35"/>
    </row>
    <row r="76" spans="1:20" ht="26.1" customHeight="1" x14ac:dyDescent="0.15">
      <c r="A76" s="134"/>
      <c r="B76" s="134"/>
      <c r="C76" s="135" t="str">
        <f>IFERROR(VLOOKUP($A76,コード表!$A:$D,2,FALSE),"")</f>
        <v/>
      </c>
      <c r="D76" s="135"/>
      <c r="E76" s="135"/>
      <c r="F76" s="135"/>
      <c r="G76" s="135"/>
      <c r="H76" s="99" t="str">
        <f>IFERROR(VLOOKUP($A76,コード表!$A:$D,3,FALSE),"")</f>
        <v/>
      </c>
      <c r="I76" s="102"/>
      <c r="J76" s="133"/>
      <c r="K76" s="133"/>
      <c r="L76" s="136"/>
      <c r="M76" s="136"/>
      <c r="T76" s="35"/>
    </row>
    <row r="77" spans="1:20" ht="26.1" customHeight="1" x14ac:dyDescent="0.15">
      <c r="A77" s="134"/>
      <c r="B77" s="134"/>
      <c r="C77" s="135" t="str">
        <f>IFERROR(VLOOKUP($A77,コード表!$A:$D,2,FALSE),"")</f>
        <v/>
      </c>
      <c r="D77" s="135"/>
      <c r="E77" s="135"/>
      <c r="F77" s="135"/>
      <c r="G77" s="135"/>
      <c r="H77" s="99" t="str">
        <f>IFERROR(VLOOKUP($A77,コード表!$A:$D,3,FALSE),"")</f>
        <v/>
      </c>
      <c r="I77" s="102"/>
      <c r="J77" s="133"/>
      <c r="K77" s="133"/>
      <c r="L77" s="136"/>
      <c r="M77" s="136"/>
      <c r="T77" s="35"/>
    </row>
    <row r="78" spans="1:20" ht="26.1" customHeight="1" x14ac:dyDescent="0.15">
      <c r="A78" s="134"/>
      <c r="B78" s="134"/>
      <c r="C78" s="135" t="str">
        <f>IFERROR(VLOOKUP($A78,コード表!$A:$D,2,FALSE),"")</f>
        <v/>
      </c>
      <c r="D78" s="135"/>
      <c r="E78" s="135"/>
      <c r="F78" s="135"/>
      <c r="G78" s="135"/>
      <c r="H78" s="99" t="str">
        <f>IFERROR(VLOOKUP($A78,コード表!$A:$D,3,FALSE),"")</f>
        <v/>
      </c>
      <c r="I78" s="102"/>
      <c r="J78" s="133"/>
      <c r="K78" s="133"/>
      <c r="L78" s="136"/>
      <c r="M78" s="136"/>
      <c r="T78" s="35"/>
    </row>
    <row r="79" spans="1:20" ht="26.1" customHeight="1" x14ac:dyDescent="0.15">
      <c r="A79" s="134"/>
      <c r="B79" s="134"/>
      <c r="C79" s="135" t="str">
        <f>IFERROR(VLOOKUP($A79,コード表!$A:$D,2,FALSE),"")</f>
        <v/>
      </c>
      <c r="D79" s="135"/>
      <c r="E79" s="135"/>
      <c r="F79" s="135"/>
      <c r="G79" s="135"/>
      <c r="H79" s="99" t="str">
        <f>IFERROR(VLOOKUP($A79,コード表!$A:$D,3,FALSE),"")</f>
        <v/>
      </c>
      <c r="I79" s="102"/>
      <c r="J79" s="133"/>
      <c r="K79" s="133"/>
      <c r="L79" s="136"/>
      <c r="M79" s="136"/>
      <c r="T79" s="35"/>
    </row>
    <row r="80" spans="1:20" ht="26.1" customHeight="1" x14ac:dyDescent="0.15">
      <c r="A80" s="137" t="s">
        <v>145</v>
      </c>
      <c r="B80" s="138"/>
      <c r="C80" s="138"/>
      <c r="D80" s="138"/>
      <c r="E80" s="138"/>
      <c r="F80" s="138"/>
      <c r="G80" s="138"/>
      <c r="H80" s="138"/>
      <c r="I80" s="139"/>
      <c r="J80" s="133">
        <f>SUM(J53:K79)</f>
        <v>107050</v>
      </c>
      <c r="K80" s="133"/>
      <c r="L80" s="136"/>
      <c r="M80" s="136"/>
      <c r="T80" s="35"/>
    </row>
    <row r="81" spans="1:20" ht="26.1" customHeight="1" x14ac:dyDescent="0.15">
      <c r="A81" s="50"/>
      <c r="B81" s="50"/>
      <c r="C81" s="50"/>
      <c r="D81" s="50"/>
      <c r="E81" s="50"/>
      <c r="F81" s="50"/>
      <c r="G81" s="50"/>
      <c r="H81" s="50"/>
      <c r="I81" s="50"/>
      <c r="J81" s="131"/>
      <c r="K81" s="131"/>
      <c r="T81" s="35"/>
    </row>
    <row r="82" spans="1:20" ht="26.1" customHeight="1" x14ac:dyDescent="0.15">
      <c r="A82" s="132" t="s">
        <v>144</v>
      </c>
      <c r="B82" s="132"/>
      <c r="C82" s="132"/>
      <c r="D82" s="132"/>
      <c r="E82" s="132"/>
      <c r="F82" s="132"/>
      <c r="G82" s="132"/>
      <c r="H82" s="132"/>
      <c r="I82" s="132"/>
      <c r="J82" s="133">
        <f>J44</f>
        <v>4600</v>
      </c>
      <c r="K82" s="133"/>
      <c r="T82" s="35"/>
    </row>
    <row r="83" spans="1:20" ht="26.1" customHeight="1" x14ac:dyDescent="0.15">
      <c r="A83" s="50"/>
      <c r="B83" s="50"/>
      <c r="C83" s="50"/>
      <c r="D83" s="50"/>
      <c r="E83" s="50"/>
      <c r="F83" s="50"/>
      <c r="G83" s="50"/>
      <c r="H83" s="50"/>
      <c r="I83" s="50"/>
      <c r="J83" s="101"/>
      <c r="K83" s="101"/>
      <c r="T83" s="35"/>
    </row>
    <row r="84" spans="1:20" ht="26.1" customHeight="1" x14ac:dyDescent="0.15">
      <c r="A84" s="132" t="s">
        <v>74</v>
      </c>
      <c r="B84" s="132"/>
      <c r="C84" s="132"/>
      <c r="D84" s="132"/>
      <c r="E84" s="132"/>
      <c r="F84" s="132"/>
      <c r="G84" s="132"/>
      <c r="H84" s="132"/>
      <c r="I84" s="132"/>
      <c r="J84" s="133">
        <f>J80-J82</f>
        <v>102450</v>
      </c>
      <c r="K84" s="133"/>
      <c r="T84" s="35"/>
    </row>
    <row r="85" spans="1:20" ht="26.1" customHeight="1" x14ac:dyDescent="0.15">
      <c r="T85" s="35"/>
    </row>
    <row r="86" spans="1:20" ht="26.1" customHeight="1" x14ac:dyDescent="0.15">
      <c r="T86" s="35"/>
    </row>
    <row r="87" spans="1:20" ht="26.1" customHeight="1" x14ac:dyDescent="0.15">
      <c r="T87" s="35"/>
    </row>
    <row r="88" spans="1:20" ht="26.1" customHeight="1" x14ac:dyDescent="0.15">
      <c r="T88" s="35"/>
    </row>
    <row r="89" spans="1:20" x14ac:dyDescent="0.15">
      <c r="T89" s="35"/>
    </row>
    <row r="90" spans="1:20" x14ac:dyDescent="0.15">
      <c r="T90" s="35"/>
    </row>
  </sheetData>
  <mergeCells count="167">
    <mergeCell ref="A4:B4"/>
    <mergeCell ref="C4:E4"/>
    <mergeCell ref="G4:K4"/>
    <mergeCell ref="A5:B5"/>
    <mergeCell ref="C5:E5"/>
    <mergeCell ref="G5:H5"/>
    <mergeCell ref="J5:K5"/>
    <mergeCell ref="Z7:Z9"/>
    <mergeCell ref="G8:G9"/>
    <mergeCell ref="H8:H9"/>
    <mergeCell ref="AA7:AA9"/>
    <mergeCell ref="AB7:AB9"/>
    <mergeCell ref="AC7:AC9"/>
    <mergeCell ref="AD7:AD9"/>
    <mergeCell ref="R7:R9"/>
    <mergeCell ref="S7:S9"/>
    <mergeCell ref="T7:T9"/>
    <mergeCell ref="U7:U9"/>
    <mergeCell ref="V7:V9"/>
    <mergeCell ref="X7:X9"/>
    <mergeCell ref="A41:H41"/>
    <mergeCell ref="H45:I45"/>
    <mergeCell ref="A49:B49"/>
    <mergeCell ref="C49:E49"/>
    <mergeCell ref="F49:H49"/>
    <mergeCell ref="I49:M49"/>
    <mergeCell ref="Y7:Y9"/>
    <mergeCell ref="J7:J9"/>
    <mergeCell ref="K7:K9"/>
    <mergeCell ref="M7:M9"/>
    <mergeCell ref="N7:N9"/>
    <mergeCell ref="P7:P9"/>
    <mergeCell ref="Q7:Q9"/>
    <mergeCell ref="A7:A9"/>
    <mergeCell ref="B7:B9"/>
    <mergeCell ref="C7:D7"/>
    <mergeCell ref="E7:F7"/>
    <mergeCell ref="G7:H7"/>
    <mergeCell ref="I7:I9"/>
    <mergeCell ref="C8:C9"/>
    <mergeCell ref="D8:D9"/>
    <mergeCell ref="E8:E9"/>
    <mergeCell ref="F8:F9"/>
    <mergeCell ref="A53:B53"/>
    <mergeCell ref="C53:G53"/>
    <mergeCell ref="J53:K53"/>
    <mergeCell ref="L53:M53"/>
    <mergeCell ref="A54:B54"/>
    <mergeCell ref="C54:G54"/>
    <mergeCell ref="J54:K54"/>
    <mergeCell ref="L54:M54"/>
    <mergeCell ref="A50:B50"/>
    <mergeCell ref="C50:E50"/>
    <mergeCell ref="F50:H50"/>
    <mergeCell ref="I50:M50"/>
    <mergeCell ref="A52:B52"/>
    <mergeCell ref="C52:G52"/>
    <mergeCell ref="J52:K52"/>
    <mergeCell ref="L52:M52"/>
    <mergeCell ref="A57:B57"/>
    <mergeCell ref="C57:G57"/>
    <mergeCell ref="J57:K57"/>
    <mergeCell ref="L57:M57"/>
    <mergeCell ref="A58:B58"/>
    <mergeCell ref="C58:G58"/>
    <mergeCell ref="J58:K58"/>
    <mergeCell ref="L58:M58"/>
    <mergeCell ref="A55:B55"/>
    <mergeCell ref="C55:G55"/>
    <mergeCell ref="J55:K55"/>
    <mergeCell ref="L55:M55"/>
    <mergeCell ref="A56:B56"/>
    <mergeCell ref="C56:G56"/>
    <mergeCell ref="J56:K56"/>
    <mergeCell ref="L56:M56"/>
    <mergeCell ref="A61:B61"/>
    <mergeCell ref="C61:G61"/>
    <mergeCell ref="J61:K61"/>
    <mergeCell ref="L61:M61"/>
    <mergeCell ref="A62:B62"/>
    <mergeCell ref="C62:G62"/>
    <mergeCell ref="J62:K62"/>
    <mergeCell ref="L62:M62"/>
    <mergeCell ref="A59:B59"/>
    <mergeCell ref="C59:G59"/>
    <mergeCell ref="J59:K59"/>
    <mergeCell ref="L59:M59"/>
    <mergeCell ref="A60:B60"/>
    <mergeCell ref="C60:G60"/>
    <mergeCell ref="J60:K60"/>
    <mergeCell ref="L60:M60"/>
    <mergeCell ref="A65:B65"/>
    <mergeCell ref="C65:G65"/>
    <mergeCell ref="J65:K65"/>
    <mergeCell ref="L65:M65"/>
    <mergeCell ref="A66:B66"/>
    <mergeCell ref="C66:G66"/>
    <mergeCell ref="J66:K66"/>
    <mergeCell ref="L66:M66"/>
    <mergeCell ref="A63:B63"/>
    <mergeCell ref="C63:G63"/>
    <mergeCell ref="J63:K63"/>
    <mergeCell ref="L63:M63"/>
    <mergeCell ref="A64:B64"/>
    <mergeCell ref="C64:G64"/>
    <mergeCell ref="J64:K64"/>
    <mergeCell ref="L64:M64"/>
    <mergeCell ref="A69:B69"/>
    <mergeCell ref="C69:G69"/>
    <mergeCell ref="J69:K69"/>
    <mergeCell ref="L69:M69"/>
    <mergeCell ref="A70:B70"/>
    <mergeCell ref="C70:G70"/>
    <mergeCell ref="J70:K70"/>
    <mergeCell ref="L70:M70"/>
    <mergeCell ref="A67:B67"/>
    <mergeCell ref="C67:G67"/>
    <mergeCell ref="J67:K67"/>
    <mergeCell ref="L67:M67"/>
    <mergeCell ref="A68:B68"/>
    <mergeCell ref="C68:G68"/>
    <mergeCell ref="J68:K68"/>
    <mergeCell ref="L68:M68"/>
    <mergeCell ref="A73:B73"/>
    <mergeCell ref="C73:G73"/>
    <mergeCell ref="J73:K73"/>
    <mergeCell ref="L73:M73"/>
    <mergeCell ref="A74:B74"/>
    <mergeCell ref="C74:G74"/>
    <mergeCell ref="J74:K74"/>
    <mergeCell ref="L74:M74"/>
    <mergeCell ref="A71:B71"/>
    <mergeCell ref="C71:G71"/>
    <mergeCell ref="J71:K71"/>
    <mergeCell ref="L71:M71"/>
    <mergeCell ref="A72:B72"/>
    <mergeCell ref="C72:G72"/>
    <mergeCell ref="J72:K72"/>
    <mergeCell ref="L72:M72"/>
    <mergeCell ref="A77:B77"/>
    <mergeCell ref="C77:G77"/>
    <mergeCell ref="J77:K77"/>
    <mergeCell ref="L77:M77"/>
    <mergeCell ref="A78:B78"/>
    <mergeCell ref="C78:G78"/>
    <mergeCell ref="J78:K78"/>
    <mergeCell ref="L78:M78"/>
    <mergeCell ref="A75:B75"/>
    <mergeCell ref="C75:G75"/>
    <mergeCell ref="J75:K75"/>
    <mergeCell ref="L75:M75"/>
    <mergeCell ref="A76:B76"/>
    <mergeCell ref="C76:G76"/>
    <mergeCell ref="J76:K76"/>
    <mergeCell ref="L76:M76"/>
    <mergeCell ref="J81:K81"/>
    <mergeCell ref="A82:I82"/>
    <mergeCell ref="J82:K82"/>
    <mergeCell ref="A84:I84"/>
    <mergeCell ref="J84:K84"/>
    <mergeCell ref="A79:B79"/>
    <mergeCell ref="C79:G79"/>
    <mergeCell ref="J79:K79"/>
    <mergeCell ref="L79:M79"/>
    <mergeCell ref="A80:I80"/>
    <mergeCell ref="J80:K80"/>
    <mergeCell ref="L80:M80"/>
  </mergeCells>
  <phoneticPr fontId="3"/>
  <dataValidations count="2">
    <dataValidation type="list" allowBlank="1" showInputMessage="1" showErrorMessage="1" sqref="G5">
      <formula1>"1,2"</formula1>
    </dataValidation>
    <dataValidation type="list" allowBlank="1" showInputMessage="1" showErrorMessage="1" sqref="B10:B40">
      <formula1>"月,火,水,木,金,土,日"</formula1>
    </dataValidation>
  </dataValidations>
  <pageMargins left="0.84" right="0.57999999999999996" top="0.75" bottom="0.75" header="0.3" footer="0.3"/>
  <pageSetup paperSize="9" scale="3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6"/>
  <sheetViews>
    <sheetView zoomScaleNormal="100" workbookViewId="0"/>
  </sheetViews>
  <sheetFormatPr defaultRowHeight="18.75" x14ac:dyDescent="0.15"/>
  <cols>
    <col min="1" max="1" width="12.5" style="60" customWidth="1"/>
    <col min="2" max="2" width="42" style="61" customWidth="1"/>
    <col min="3" max="3" width="11.5" style="62" customWidth="1"/>
    <col min="4" max="4" width="11.375" style="61" customWidth="1"/>
    <col min="5" max="16384" width="9" style="61"/>
  </cols>
  <sheetData>
    <row r="1" spans="1:4" x14ac:dyDescent="0.15">
      <c r="A1" s="63" t="s">
        <v>20</v>
      </c>
      <c r="B1" s="63" t="s">
        <v>22</v>
      </c>
      <c r="C1" s="64" t="s">
        <v>97</v>
      </c>
      <c r="D1" s="63" t="s">
        <v>135</v>
      </c>
    </row>
    <row r="2" spans="1:4" x14ac:dyDescent="0.15">
      <c r="A2" s="107">
        <v>111111</v>
      </c>
      <c r="B2" s="108" t="s">
        <v>176</v>
      </c>
      <c r="C2" s="109">
        <v>2300</v>
      </c>
      <c r="D2" s="110">
        <v>0.5</v>
      </c>
    </row>
    <row r="3" spans="1:4" x14ac:dyDescent="0.15">
      <c r="A3" s="107">
        <v>111115</v>
      </c>
      <c r="B3" s="108" t="s">
        <v>177</v>
      </c>
      <c r="C3" s="109">
        <v>4000</v>
      </c>
      <c r="D3" s="110">
        <v>1</v>
      </c>
    </row>
    <row r="4" spans="1:4" x14ac:dyDescent="0.15">
      <c r="A4" s="107">
        <v>111119</v>
      </c>
      <c r="B4" s="108" t="s">
        <v>178</v>
      </c>
      <c r="C4" s="109">
        <v>5800</v>
      </c>
      <c r="D4" s="110">
        <v>1.5</v>
      </c>
    </row>
    <row r="5" spans="1:4" x14ac:dyDescent="0.15">
      <c r="A5" s="107">
        <v>111123</v>
      </c>
      <c r="B5" s="108" t="s">
        <v>179</v>
      </c>
      <c r="C5" s="109">
        <v>6550</v>
      </c>
      <c r="D5" s="110">
        <v>2</v>
      </c>
    </row>
    <row r="6" spans="1:4" x14ac:dyDescent="0.15">
      <c r="A6" s="107">
        <v>111127</v>
      </c>
      <c r="B6" s="108" t="s">
        <v>180</v>
      </c>
      <c r="C6" s="109">
        <v>7300</v>
      </c>
      <c r="D6" s="110">
        <v>2.5</v>
      </c>
    </row>
    <row r="7" spans="1:4" x14ac:dyDescent="0.15">
      <c r="A7" s="107">
        <v>111131</v>
      </c>
      <c r="B7" s="108" t="s">
        <v>181</v>
      </c>
      <c r="C7" s="109">
        <v>8050</v>
      </c>
      <c r="D7" s="110">
        <v>3</v>
      </c>
    </row>
    <row r="8" spans="1:4" x14ac:dyDescent="0.15">
      <c r="A8" s="107">
        <v>111135</v>
      </c>
      <c r="B8" s="108" t="s">
        <v>182</v>
      </c>
      <c r="C8" s="109">
        <v>8750</v>
      </c>
      <c r="D8" s="110">
        <v>3.5</v>
      </c>
    </row>
    <row r="9" spans="1:4" x14ac:dyDescent="0.15">
      <c r="A9" s="107">
        <v>111139</v>
      </c>
      <c r="B9" s="108" t="s">
        <v>183</v>
      </c>
      <c r="C9" s="109">
        <v>9450</v>
      </c>
      <c r="D9" s="110">
        <v>4</v>
      </c>
    </row>
    <row r="10" spans="1:4" x14ac:dyDescent="0.15">
      <c r="A10" s="107">
        <v>111143</v>
      </c>
      <c r="B10" s="108" t="s">
        <v>184</v>
      </c>
      <c r="C10" s="109">
        <v>10150</v>
      </c>
      <c r="D10" s="110">
        <v>4.5</v>
      </c>
    </row>
    <row r="11" spans="1:4" x14ac:dyDescent="0.15">
      <c r="A11" s="107">
        <v>111147</v>
      </c>
      <c r="B11" s="108" t="s">
        <v>185</v>
      </c>
      <c r="C11" s="109">
        <v>10850</v>
      </c>
      <c r="D11" s="110">
        <v>5</v>
      </c>
    </row>
    <row r="12" spans="1:4" x14ac:dyDescent="0.15">
      <c r="A12" s="107">
        <v>111151</v>
      </c>
      <c r="B12" s="108" t="s">
        <v>186</v>
      </c>
      <c r="C12" s="109">
        <v>11550</v>
      </c>
      <c r="D12" s="110">
        <v>5.5</v>
      </c>
    </row>
    <row r="13" spans="1:4" x14ac:dyDescent="0.15">
      <c r="A13" s="107">
        <v>111155</v>
      </c>
      <c r="B13" s="108" t="s">
        <v>187</v>
      </c>
      <c r="C13" s="109">
        <v>12250</v>
      </c>
      <c r="D13" s="110">
        <v>6</v>
      </c>
    </row>
    <row r="14" spans="1:4" x14ac:dyDescent="0.15">
      <c r="A14" s="107">
        <v>111159</v>
      </c>
      <c r="B14" s="108" t="s">
        <v>188</v>
      </c>
      <c r="C14" s="109">
        <v>12950</v>
      </c>
      <c r="D14" s="110">
        <v>6.5</v>
      </c>
    </row>
    <row r="15" spans="1:4" x14ac:dyDescent="0.15">
      <c r="A15" s="107">
        <v>111163</v>
      </c>
      <c r="B15" s="108" t="s">
        <v>189</v>
      </c>
      <c r="C15" s="109">
        <v>13650</v>
      </c>
      <c r="D15" s="110">
        <v>7</v>
      </c>
    </row>
    <row r="16" spans="1:4" x14ac:dyDescent="0.15">
      <c r="A16" s="107">
        <v>111167</v>
      </c>
      <c r="B16" s="108" t="s">
        <v>190</v>
      </c>
      <c r="C16" s="109">
        <v>14350</v>
      </c>
      <c r="D16" s="110">
        <v>7.5</v>
      </c>
    </row>
    <row r="17" spans="1:4" x14ac:dyDescent="0.15">
      <c r="A17" s="107">
        <v>111171</v>
      </c>
      <c r="B17" s="108" t="s">
        <v>191</v>
      </c>
      <c r="C17" s="109">
        <v>15050</v>
      </c>
      <c r="D17" s="110">
        <v>8</v>
      </c>
    </row>
    <row r="18" spans="1:4" x14ac:dyDescent="0.15">
      <c r="A18" s="107">
        <v>111175</v>
      </c>
      <c r="B18" s="108" t="s">
        <v>192</v>
      </c>
      <c r="C18" s="109">
        <v>15750</v>
      </c>
      <c r="D18" s="110">
        <v>8.5</v>
      </c>
    </row>
    <row r="19" spans="1:4" x14ac:dyDescent="0.15">
      <c r="A19" s="107">
        <v>111179</v>
      </c>
      <c r="B19" s="108" t="s">
        <v>193</v>
      </c>
      <c r="C19" s="109">
        <v>16450</v>
      </c>
      <c r="D19" s="110">
        <v>9</v>
      </c>
    </row>
    <row r="20" spans="1:4" x14ac:dyDescent="0.15">
      <c r="A20" s="107">
        <v>111183</v>
      </c>
      <c r="B20" s="108" t="s">
        <v>194</v>
      </c>
      <c r="C20" s="109">
        <v>17150</v>
      </c>
      <c r="D20" s="110">
        <v>9.5</v>
      </c>
    </row>
    <row r="21" spans="1:4" x14ac:dyDescent="0.15">
      <c r="A21" s="107">
        <v>111187</v>
      </c>
      <c r="B21" s="108" t="s">
        <v>195</v>
      </c>
      <c r="C21" s="109">
        <v>17850</v>
      </c>
      <c r="D21" s="110">
        <v>10</v>
      </c>
    </row>
    <row r="22" spans="1:4" x14ac:dyDescent="0.15">
      <c r="A22" s="107">
        <v>111191</v>
      </c>
      <c r="B22" s="108" t="s">
        <v>229</v>
      </c>
      <c r="C22" s="109">
        <v>18550</v>
      </c>
      <c r="D22" s="110">
        <v>10.5</v>
      </c>
    </row>
    <row r="23" spans="1:4" x14ac:dyDescent="0.15">
      <c r="A23" s="107">
        <v>111195</v>
      </c>
      <c r="B23" s="108" t="s">
        <v>230</v>
      </c>
      <c r="C23" s="109">
        <v>2875</v>
      </c>
      <c r="D23" s="110">
        <v>0.5</v>
      </c>
    </row>
    <row r="24" spans="1:4" x14ac:dyDescent="0.15">
      <c r="A24" s="107">
        <v>111199</v>
      </c>
      <c r="B24" s="108" t="s">
        <v>231</v>
      </c>
      <c r="C24" s="109">
        <v>5000</v>
      </c>
      <c r="D24" s="110">
        <v>1</v>
      </c>
    </row>
    <row r="25" spans="1:4" x14ac:dyDescent="0.15">
      <c r="A25" s="107">
        <v>111203</v>
      </c>
      <c r="B25" s="108" t="s">
        <v>232</v>
      </c>
      <c r="C25" s="109">
        <v>7250</v>
      </c>
      <c r="D25" s="110">
        <v>1.5</v>
      </c>
    </row>
    <row r="26" spans="1:4" x14ac:dyDescent="0.15">
      <c r="A26" s="107">
        <v>111207</v>
      </c>
      <c r="B26" s="108" t="s">
        <v>233</v>
      </c>
      <c r="C26" s="109">
        <v>8187</v>
      </c>
      <c r="D26" s="110">
        <v>2</v>
      </c>
    </row>
    <row r="27" spans="1:4" x14ac:dyDescent="0.15">
      <c r="A27" s="107">
        <v>111211</v>
      </c>
      <c r="B27" s="108" t="s">
        <v>234</v>
      </c>
      <c r="C27" s="109">
        <v>9125</v>
      </c>
      <c r="D27" s="110">
        <v>2.5</v>
      </c>
    </row>
    <row r="28" spans="1:4" x14ac:dyDescent="0.15">
      <c r="A28" s="107">
        <v>111215</v>
      </c>
      <c r="B28" s="108" t="s">
        <v>235</v>
      </c>
      <c r="C28" s="109">
        <v>2875</v>
      </c>
      <c r="D28" s="110">
        <v>0.5</v>
      </c>
    </row>
    <row r="29" spans="1:4" x14ac:dyDescent="0.15">
      <c r="A29" s="107">
        <v>111219</v>
      </c>
      <c r="B29" s="108" t="s">
        <v>236</v>
      </c>
      <c r="C29" s="109">
        <v>5000</v>
      </c>
      <c r="D29" s="110">
        <v>1</v>
      </c>
    </row>
    <row r="30" spans="1:4" x14ac:dyDescent="0.15">
      <c r="A30" s="107">
        <v>111223</v>
      </c>
      <c r="B30" s="108" t="s">
        <v>237</v>
      </c>
      <c r="C30" s="109">
        <v>7250</v>
      </c>
      <c r="D30" s="110">
        <v>1.5</v>
      </c>
    </row>
    <row r="31" spans="1:4" x14ac:dyDescent="0.15">
      <c r="A31" s="107">
        <v>111227</v>
      </c>
      <c r="B31" s="108" t="s">
        <v>238</v>
      </c>
      <c r="C31" s="109">
        <v>8187</v>
      </c>
      <c r="D31" s="110">
        <v>2</v>
      </c>
    </row>
    <row r="32" spans="1:4" x14ac:dyDescent="0.15">
      <c r="A32" s="107">
        <v>111231</v>
      </c>
      <c r="B32" s="108" t="s">
        <v>239</v>
      </c>
      <c r="C32" s="109">
        <v>9125</v>
      </c>
      <c r="D32" s="110">
        <v>2.5</v>
      </c>
    </row>
    <row r="33" spans="1:4" x14ac:dyDescent="0.15">
      <c r="A33" s="107">
        <v>111235</v>
      </c>
      <c r="B33" s="108" t="s">
        <v>240</v>
      </c>
      <c r="C33" s="109">
        <v>10062</v>
      </c>
      <c r="D33" s="110">
        <v>3</v>
      </c>
    </row>
    <row r="34" spans="1:4" x14ac:dyDescent="0.15">
      <c r="A34" s="107">
        <v>111239</v>
      </c>
      <c r="B34" s="108" t="s">
        <v>241</v>
      </c>
      <c r="C34" s="109">
        <v>10937</v>
      </c>
      <c r="D34" s="110">
        <v>3.5</v>
      </c>
    </row>
    <row r="35" spans="1:4" x14ac:dyDescent="0.15">
      <c r="A35" s="107">
        <v>111243</v>
      </c>
      <c r="B35" s="108" t="s">
        <v>242</v>
      </c>
      <c r="C35" s="109">
        <v>11812</v>
      </c>
      <c r="D35" s="110">
        <v>4</v>
      </c>
    </row>
    <row r="36" spans="1:4" x14ac:dyDescent="0.15">
      <c r="A36" s="107">
        <v>111247</v>
      </c>
      <c r="B36" s="108" t="s">
        <v>243</v>
      </c>
      <c r="C36" s="109">
        <v>12687</v>
      </c>
      <c r="D36" s="110">
        <v>4.5</v>
      </c>
    </row>
    <row r="37" spans="1:4" x14ac:dyDescent="0.15">
      <c r="A37" s="107">
        <v>111251</v>
      </c>
      <c r="B37" s="108" t="s">
        <v>244</v>
      </c>
      <c r="C37" s="109">
        <v>3450</v>
      </c>
      <c r="D37" s="110">
        <v>0.5</v>
      </c>
    </row>
    <row r="38" spans="1:4" x14ac:dyDescent="0.15">
      <c r="A38" s="107">
        <v>111255</v>
      </c>
      <c r="B38" s="108" t="s">
        <v>245</v>
      </c>
      <c r="C38" s="109">
        <v>6000</v>
      </c>
      <c r="D38" s="110">
        <v>1</v>
      </c>
    </row>
    <row r="39" spans="1:4" x14ac:dyDescent="0.15">
      <c r="A39" s="107">
        <v>111259</v>
      </c>
      <c r="B39" s="108" t="s">
        <v>246</v>
      </c>
      <c r="C39" s="109">
        <v>8700</v>
      </c>
      <c r="D39" s="110">
        <v>1.5</v>
      </c>
    </row>
    <row r="40" spans="1:4" x14ac:dyDescent="0.15">
      <c r="A40" s="107">
        <v>111263</v>
      </c>
      <c r="B40" s="108" t="s">
        <v>247</v>
      </c>
      <c r="C40" s="109">
        <v>9825</v>
      </c>
      <c r="D40" s="110">
        <v>2</v>
      </c>
    </row>
    <row r="41" spans="1:4" x14ac:dyDescent="0.15">
      <c r="A41" s="107">
        <v>111267</v>
      </c>
      <c r="B41" s="108" t="s">
        <v>248</v>
      </c>
      <c r="C41" s="109">
        <v>10950</v>
      </c>
      <c r="D41" s="110">
        <v>2.5</v>
      </c>
    </row>
    <row r="42" spans="1:4" x14ac:dyDescent="0.15">
      <c r="A42" s="107">
        <v>111271</v>
      </c>
      <c r="B42" s="108" t="s">
        <v>249</v>
      </c>
      <c r="C42" s="109">
        <v>12075</v>
      </c>
      <c r="D42" s="110">
        <v>3</v>
      </c>
    </row>
    <row r="43" spans="1:4" x14ac:dyDescent="0.15">
      <c r="A43" s="107">
        <v>111275</v>
      </c>
      <c r="B43" s="108" t="s">
        <v>250</v>
      </c>
      <c r="C43" s="109">
        <v>13125</v>
      </c>
      <c r="D43" s="110">
        <v>3.5</v>
      </c>
    </row>
    <row r="44" spans="1:4" x14ac:dyDescent="0.15">
      <c r="A44" s="107">
        <v>111279</v>
      </c>
      <c r="B44" s="108" t="s">
        <v>251</v>
      </c>
      <c r="C44" s="109">
        <v>14175</v>
      </c>
      <c r="D44" s="110">
        <v>4</v>
      </c>
    </row>
    <row r="45" spans="1:4" x14ac:dyDescent="0.15">
      <c r="A45" s="107">
        <v>111283</v>
      </c>
      <c r="B45" s="108" t="s">
        <v>252</v>
      </c>
      <c r="C45" s="109">
        <v>15225</v>
      </c>
      <c r="D45" s="110">
        <v>4.5</v>
      </c>
    </row>
    <row r="46" spans="1:4" x14ac:dyDescent="0.15">
      <c r="A46" s="107">
        <v>111287</v>
      </c>
      <c r="B46" s="108" t="s">
        <v>253</v>
      </c>
      <c r="C46" s="109">
        <v>16275</v>
      </c>
      <c r="D46" s="110">
        <v>5</v>
      </c>
    </row>
    <row r="47" spans="1:4" x14ac:dyDescent="0.15">
      <c r="A47" s="107">
        <v>111291</v>
      </c>
      <c r="B47" s="108" t="s">
        <v>254</v>
      </c>
      <c r="C47" s="109">
        <v>17325</v>
      </c>
      <c r="D47" s="110">
        <v>5.5</v>
      </c>
    </row>
    <row r="48" spans="1:4" x14ac:dyDescent="0.15">
      <c r="A48" s="107">
        <v>111295</v>
      </c>
      <c r="B48" s="108" t="s">
        <v>255</v>
      </c>
      <c r="C48" s="109">
        <v>18375</v>
      </c>
      <c r="D48" s="110">
        <v>6</v>
      </c>
    </row>
    <row r="49" spans="1:4" x14ac:dyDescent="0.15">
      <c r="A49" s="107">
        <v>111299</v>
      </c>
      <c r="B49" s="108" t="s">
        <v>256</v>
      </c>
      <c r="C49" s="109">
        <v>19425</v>
      </c>
      <c r="D49" s="110">
        <v>6.5</v>
      </c>
    </row>
    <row r="50" spans="1:4" x14ac:dyDescent="0.15">
      <c r="A50" s="107">
        <v>111303</v>
      </c>
      <c r="B50" s="108" t="s">
        <v>257</v>
      </c>
      <c r="C50" s="109">
        <v>5575</v>
      </c>
      <c r="D50" s="110">
        <v>1</v>
      </c>
    </row>
    <row r="51" spans="1:4" x14ac:dyDescent="0.15">
      <c r="A51" s="107">
        <v>111307</v>
      </c>
      <c r="B51" s="108" t="s">
        <v>258</v>
      </c>
      <c r="C51" s="109">
        <v>7825</v>
      </c>
      <c r="D51" s="110">
        <v>1.5</v>
      </c>
    </row>
    <row r="52" spans="1:4" x14ac:dyDescent="0.15">
      <c r="A52" s="107">
        <v>111311</v>
      </c>
      <c r="B52" s="108" t="s">
        <v>259</v>
      </c>
      <c r="C52" s="109">
        <v>8762</v>
      </c>
      <c r="D52" s="110">
        <v>2</v>
      </c>
    </row>
    <row r="53" spans="1:4" x14ac:dyDescent="0.15">
      <c r="A53" s="107">
        <v>111315</v>
      </c>
      <c r="B53" s="108" t="s">
        <v>260</v>
      </c>
      <c r="C53" s="109">
        <v>9700</v>
      </c>
      <c r="D53" s="110">
        <v>2.5</v>
      </c>
    </row>
    <row r="54" spans="1:4" x14ac:dyDescent="0.15">
      <c r="A54" s="107">
        <v>111319</v>
      </c>
      <c r="B54" s="108" t="s">
        <v>261</v>
      </c>
      <c r="C54" s="109">
        <v>10637</v>
      </c>
      <c r="D54" s="110">
        <v>3</v>
      </c>
    </row>
    <row r="55" spans="1:4" x14ac:dyDescent="0.15">
      <c r="A55" s="107">
        <v>111323</v>
      </c>
      <c r="B55" s="108" t="s">
        <v>262</v>
      </c>
      <c r="C55" s="109">
        <v>8250</v>
      </c>
      <c r="D55" s="110">
        <v>1.5</v>
      </c>
    </row>
    <row r="56" spans="1:4" x14ac:dyDescent="0.15">
      <c r="A56" s="107">
        <v>111327</v>
      </c>
      <c r="B56" s="108" t="s">
        <v>263</v>
      </c>
      <c r="C56" s="109">
        <v>9187</v>
      </c>
      <c r="D56" s="110">
        <v>2</v>
      </c>
    </row>
    <row r="57" spans="1:4" x14ac:dyDescent="0.15">
      <c r="A57" s="107">
        <v>111331</v>
      </c>
      <c r="B57" s="108" t="s">
        <v>264</v>
      </c>
      <c r="C57" s="109">
        <v>10125</v>
      </c>
      <c r="D57" s="110">
        <v>2.5</v>
      </c>
    </row>
    <row r="58" spans="1:4" x14ac:dyDescent="0.15">
      <c r="A58" s="107">
        <v>111335</v>
      </c>
      <c r="B58" s="108" t="s">
        <v>265</v>
      </c>
      <c r="C58" s="109">
        <v>11062</v>
      </c>
      <c r="D58" s="110">
        <v>3</v>
      </c>
    </row>
    <row r="59" spans="1:4" x14ac:dyDescent="0.15">
      <c r="A59" s="107" t="s">
        <v>266</v>
      </c>
      <c r="B59" s="108" t="s">
        <v>267</v>
      </c>
      <c r="C59" s="109">
        <v>9637</v>
      </c>
      <c r="D59" s="110">
        <v>2</v>
      </c>
    </row>
    <row r="60" spans="1:4" x14ac:dyDescent="0.15">
      <c r="A60" s="107" t="s">
        <v>268</v>
      </c>
      <c r="B60" s="108" t="s">
        <v>269</v>
      </c>
      <c r="C60" s="109">
        <v>10575</v>
      </c>
      <c r="D60" s="110">
        <v>2.5</v>
      </c>
    </row>
    <row r="61" spans="1:4" x14ac:dyDescent="0.15">
      <c r="A61" s="107" t="s">
        <v>270</v>
      </c>
      <c r="B61" s="108" t="s">
        <v>271</v>
      </c>
      <c r="C61" s="109">
        <v>11512</v>
      </c>
      <c r="D61" s="110">
        <v>3</v>
      </c>
    </row>
    <row r="62" spans="1:4" x14ac:dyDescent="0.15">
      <c r="A62" s="107" t="s">
        <v>272</v>
      </c>
      <c r="B62" s="108" t="s">
        <v>273</v>
      </c>
      <c r="C62" s="109">
        <v>10762</v>
      </c>
      <c r="D62" s="110">
        <v>2.5</v>
      </c>
    </row>
    <row r="63" spans="1:4" x14ac:dyDescent="0.15">
      <c r="A63" s="107" t="s">
        <v>274</v>
      </c>
      <c r="B63" s="108" t="s">
        <v>275</v>
      </c>
      <c r="C63" s="109">
        <v>11700</v>
      </c>
      <c r="D63" s="110">
        <v>3</v>
      </c>
    </row>
    <row r="64" spans="1:4" x14ac:dyDescent="0.15">
      <c r="A64" s="107" t="s">
        <v>276</v>
      </c>
      <c r="B64" s="108" t="s">
        <v>277</v>
      </c>
      <c r="C64" s="109">
        <v>11887</v>
      </c>
      <c r="D64" s="110">
        <v>3</v>
      </c>
    </row>
    <row r="65" spans="1:4" x14ac:dyDescent="0.15">
      <c r="A65" s="107">
        <v>111363</v>
      </c>
      <c r="B65" s="108" t="s">
        <v>98</v>
      </c>
      <c r="C65" s="109">
        <v>4575</v>
      </c>
      <c r="D65" s="110">
        <v>1</v>
      </c>
    </row>
    <row r="66" spans="1:4" x14ac:dyDescent="0.15">
      <c r="A66" s="107">
        <v>111367</v>
      </c>
      <c r="B66" s="108" t="s">
        <v>99</v>
      </c>
      <c r="C66" s="109">
        <v>6375</v>
      </c>
      <c r="D66" s="110">
        <v>1.5</v>
      </c>
    </row>
    <row r="67" spans="1:4" x14ac:dyDescent="0.15">
      <c r="A67" s="107">
        <v>111371</v>
      </c>
      <c r="B67" s="108" t="s">
        <v>100</v>
      </c>
      <c r="C67" s="109">
        <v>7125</v>
      </c>
      <c r="D67" s="110">
        <v>2</v>
      </c>
    </row>
    <row r="68" spans="1:4" x14ac:dyDescent="0.15">
      <c r="A68" s="107">
        <v>111375</v>
      </c>
      <c r="B68" s="108" t="s">
        <v>101</v>
      </c>
      <c r="C68" s="109">
        <v>7875</v>
      </c>
      <c r="D68" s="110">
        <v>2.5</v>
      </c>
    </row>
    <row r="69" spans="1:4" x14ac:dyDescent="0.15">
      <c r="A69" s="107">
        <v>111379</v>
      </c>
      <c r="B69" s="108" t="s">
        <v>102</v>
      </c>
      <c r="C69" s="109">
        <v>8625</v>
      </c>
      <c r="D69" s="110">
        <v>3</v>
      </c>
    </row>
    <row r="70" spans="1:4" x14ac:dyDescent="0.15">
      <c r="A70" s="107">
        <v>111383</v>
      </c>
      <c r="B70" s="108" t="s">
        <v>103</v>
      </c>
      <c r="C70" s="109">
        <v>6800</v>
      </c>
      <c r="D70" s="110">
        <v>1.5</v>
      </c>
    </row>
    <row r="71" spans="1:4" x14ac:dyDescent="0.15">
      <c r="A71" s="107">
        <v>111387</v>
      </c>
      <c r="B71" s="108" t="s">
        <v>104</v>
      </c>
      <c r="C71" s="109">
        <v>7550</v>
      </c>
      <c r="D71" s="110">
        <v>2</v>
      </c>
    </row>
    <row r="72" spans="1:4" x14ac:dyDescent="0.15">
      <c r="A72" s="107">
        <v>111391</v>
      </c>
      <c r="B72" s="108" t="s">
        <v>105</v>
      </c>
      <c r="C72" s="109">
        <v>8300</v>
      </c>
      <c r="D72" s="110">
        <v>2.5</v>
      </c>
    </row>
    <row r="73" spans="1:4" x14ac:dyDescent="0.15">
      <c r="A73" s="107">
        <v>111395</v>
      </c>
      <c r="B73" s="108" t="s">
        <v>106</v>
      </c>
      <c r="C73" s="109">
        <v>9050</v>
      </c>
      <c r="D73" s="110">
        <v>3</v>
      </c>
    </row>
    <row r="74" spans="1:4" x14ac:dyDescent="0.15">
      <c r="A74" s="107">
        <v>111399</v>
      </c>
      <c r="B74" s="108" t="s">
        <v>107</v>
      </c>
      <c r="C74" s="109">
        <v>8000</v>
      </c>
      <c r="D74" s="110">
        <v>2</v>
      </c>
    </row>
    <row r="75" spans="1:4" x14ac:dyDescent="0.15">
      <c r="A75" s="107">
        <v>111403</v>
      </c>
      <c r="B75" s="108" t="s">
        <v>108</v>
      </c>
      <c r="C75" s="109">
        <v>8750</v>
      </c>
      <c r="D75" s="110">
        <v>2.5</v>
      </c>
    </row>
    <row r="76" spans="1:4" x14ac:dyDescent="0.15">
      <c r="A76" s="107">
        <v>111407</v>
      </c>
      <c r="B76" s="108" t="s">
        <v>109</v>
      </c>
      <c r="C76" s="109">
        <v>9500</v>
      </c>
      <c r="D76" s="110">
        <v>3</v>
      </c>
    </row>
    <row r="77" spans="1:4" x14ac:dyDescent="0.15">
      <c r="A77" s="107">
        <v>111411</v>
      </c>
      <c r="B77" s="108" t="s">
        <v>110</v>
      </c>
      <c r="C77" s="109">
        <v>8937</v>
      </c>
      <c r="D77" s="110">
        <v>2.5</v>
      </c>
    </row>
    <row r="78" spans="1:4" x14ac:dyDescent="0.15">
      <c r="A78" s="107">
        <v>111415</v>
      </c>
      <c r="B78" s="108" t="s">
        <v>111</v>
      </c>
      <c r="C78" s="109">
        <v>9687</v>
      </c>
      <c r="D78" s="110">
        <v>3</v>
      </c>
    </row>
    <row r="79" spans="1:4" x14ac:dyDescent="0.15">
      <c r="A79" s="107">
        <v>111419</v>
      </c>
      <c r="B79" s="108" t="s">
        <v>112</v>
      </c>
      <c r="C79" s="109">
        <v>9875</v>
      </c>
      <c r="D79" s="110">
        <v>3</v>
      </c>
    </row>
    <row r="80" spans="1:4" x14ac:dyDescent="0.15">
      <c r="A80" s="107">
        <v>111423</v>
      </c>
      <c r="B80" s="108" t="s">
        <v>278</v>
      </c>
      <c r="C80" s="109">
        <v>4425</v>
      </c>
      <c r="D80" s="110">
        <v>1</v>
      </c>
    </row>
    <row r="81" spans="1:4" x14ac:dyDescent="0.15">
      <c r="A81" s="107">
        <v>111427</v>
      </c>
      <c r="B81" s="108" t="s">
        <v>279</v>
      </c>
      <c r="C81" s="109">
        <v>6675</v>
      </c>
      <c r="D81" s="110">
        <v>1.5</v>
      </c>
    </row>
    <row r="82" spans="1:4" x14ac:dyDescent="0.15">
      <c r="A82" s="107">
        <v>111431</v>
      </c>
      <c r="B82" s="108" t="s">
        <v>280</v>
      </c>
      <c r="C82" s="109">
        <v>7612</v>
      </c>
      <c r="D82" s="110">
        <v>2</v>
      </c>
    </row>
    <row r="83" spans="1:4" x14ac:dyDescent="0.15">
      <c r="A83" s="107">
        <v>111435</v>
      </c>
      <c r="B83" s="108" t="s">
        <v>281</v>
      </c>
      <c r="C83" s="109">
        <v>8550</v>
      </c>
      <c r="D83" s="110">
        <v>2.5</v>
      </c>
    </row>
    <row r="84" spans="1:4" x14ac:dyDescent="0.15">
      <c r="A84" s="107">
        <v>111439</v>
      </c>
      <c r="B84" s="108" t="s">
        <v>282</v>
      </c>
      <c r="C84" s="109">
        <v>9487</v>
      </c>
      <c r="D84" s="110">
        <v>3</v>
      </c>
    </row>
    <row r="85" spans="1:4" x14ac:dyDescent="0.15">
      <c r="A85" s="107">
        <v>111443</v>
      </c>
      <c r="B85" s="108" t="s">
        <v>283</v>
      </c>
      <c r="C85" s="109">
        <v>6250</v>
      </c>
      <c r="D85" s="110">
        <v>1.5</v>
      </c>
    </row>
    <row r="86" spans="1:4" x14ac:dyDescent="0.15">
      <c r="A86" s="107">
        <v>111447</v>
      </c>
      <c r="B86" s="108" t="s">
        <v>284</v>
      </c>
      <c r="C86" s="109">
        <v>7187</v>
      </c>
      <c r="D86" s="110">
        <v>2</v>
      </c>
    </row>
    <row r="87" spans="1:4" x14ac:dyDescent="0.15">
      <c r="A87" s="107">
        <v>111451</v>
      </c>
      <c r="B87" s="108" t="s">
        <v>285</v>
      </c>
      <c r="C87" s="109">
        <v>8125</v>
      </c>
      <c r="D87" s="110">
        <v>2.5</v>
      </c>
    </row>
    <row r="88" spans="1:4" x14ac:dyDescent="0.15">
      <c r="A88" s="107">
        <v>111455</v>
      </c>
      <c r="B88" s="108" t="s">
        <v>286</v>
      </c>
      <c r="C88" s="109">
        <v>9062</v>
      </c>
      <c r="D88" s="110">
        <v>3</v>
      </c>
    </row>
    <row r="89" spans="1:4" x14ac:dyDescent="0.15">
      <c r="A89" s="107">
        <v>111459</v>
      </c>
      <c r="B89" s="108" t="s">
        <v>287</v>
      </c>
      <c r="C89" s="109">
        <v>6737</v>
      </c>
      <c r="D89" s="110">
        <v>2</v>
      </c>
    </row>
    <row r="90" spans="1:4" x14ac:dyDescent="0.15">
      <c r="A90" s="107">
        <v>111463</v>
      </c>
      <c r="B90" s="108" t="s">
        <v>288</v>
      </c>
      <c r="C90" s="109">
        <v>7675</v>
      </c>
      <c r="D90" s="110">
        <v>2.5</v>
      </c>
    </row>
    <row r="91" spans="1:4" x14ac:dyDescent="0.15">
      <c r="A91" s="107">
        <v>111467</v>
      </c>
      <c r="B91" s="108" t="s">
        <v>289</v>
      </c>
      <c r="C91" s="109">
        <v>8612</v>
      </c>
      <c r="D91" s="110">
        <v>3</v>
      </c>
    </row>
    <row r="92" spans="1:4" x14ac:dyDescent="0.15">
      <c r="A92" s="107">
        <v>111471</v>
      </c>
      <c r="B92" s="108" t="s">
        <v>290</v>
      </c>
      <c r="C92" s="109">
        <v>7487</v>
      </c>
      <c r="D92" s="110">
        <v>2.5</v>
      </c>
    </row>
    <row r="93" spans="1:4" x14ac:dyDescent="0.15">
      <c r="A93" s="107">
        <v>111475</v>
      </c>
      <c r="B93" s="108" t="s">
        <v>291</v>
      </c>
      <c r="C93" s="109">
        <v>8425</v>
      </c>
      <c r="D93" s="110">
        <v>3</v>
      </c>
    </row>
    <row r="94" spans="1:4" x14ac:dyDescent="0.15">
      <c r="A94" s="107">
        <v>111479</v>
      </c>
      <c r="B94" s="108" t="s">
        <v>292</v>
      </c>
      <c r="C94" s="109">
        <v>8237</v>
      </c>
      <c r="D94" s="110">
        <v>3</v>
      </c>
    </row>
    <row r="95" spans="1:4" x14ac:dyDescent="0.15">
      <c r="A95" s="107">
        <v>111483</v>
      </c>
      <c r="B95" s="108" t="s">
        <v>293</v>
      </c>
      <c r="C95" s="109">
        <v>10450</v>
      </c>
      <c r="D95" s="110">
        <v>3</v>
      </c>
    </row>
    <row r="96" spans="1:4" x14ac:dyDescent="0.15">
      <c r="A96" s="107">
        <v>111487</v>
      </c>
      <c r="B96" s="108" t="s">
        <v>294</v>
      </c>
      <c r="C96" s="109">
        <v>5425</v>
      </c>
      <c r="D96" s="110">
        <v>1</v>
      </c>
    </row>
    <row r="97" spans="1:4" x14ac:dyDescent="0.15">
      <c r="A97" s="107">
        <v>111491</v>
      </c>
      <c r="B97" s="108" t="s">
        <v>295</v>
      </c>
      <c r="C97" s="109">
        <v>8125</v>
      </c>
      <c r="D97" s="110">
        <v>1.5</v>
      </c>
    </row>
    <row r="98" spans="1:4" x14ac:dyDescent="0.15">
      <c r="A98" s="107">
        <v>111495</v>
      </c>
      <c r="B98" s="108" t="s">
        <v>296</v>
      </c>
      <c r="C98" s="109">
        <v>9250</v>
      </c>
      <c r="D98" s="110">
        <v>2</v>
      </c>
    </row>
    <row r="99" spans="1:4" x14ac:dyDescent="0.15">
      <c r="A99" s="107">
        <v>111499</v>
      </c>
      <c r="B99" s="108" t="s">
        <v>297</v>
      </c>
      <c r="C99" s="109">
        <v>10375</v>
      </c>
      <c r="D99" s="110">
        <v>2.5</v>
      </c>
    </row>
    <row r="100" spans="1:4" x14ac:dyDescent="0.15">
      <c r="A100" s="107">
        <v>111503</v>
      </c>
      <c r="B100" s="108" t="s">
        <v>298</v>
      </c>
      <c r="C100" s="109">
        <v>11500</v>
      </c>
      <c r="D100" s="110">
        <v>3</v>
      </c>
    </row>
    <row r="101" spans="1:4" x14ac:dyDescent="0.15">
      <c r="A101" s="107">
        <v>111507</v>
      </c>
      <c r="B101" s="108" t="s">
        <v>299</v>
      </c>
      <c r="C101" s="109">
        <v>7700</v>
      </c>
      <c r="D101" s="110">
        <v>1.5</v>
      </c>
    </row>
    <row r="102" spans="1:4" x14ac:dyDescent="0.15">
      <c r="A102" s="107">
        <v>111511</v>
      </c>
      <c r="B102" s="108" t="s">
        <v>300</v>
      </c>
      <c r="C102" s="109">
        <v>8825</v>
      </c>
      <c r="D102" s="110">
        <v>2</v>
      </c>
    </row>
    <row r="103" spans="1:4" x14ac:dyDescent="0.15">
      <c r="A103" s="107">
        <v>111515</v>
      </c>
      <c r="B103" s="108" t="s">
        <v>301</v>
      </c>
      <c r="C103" s="109">
        <v>9950</v>
      </c>
      <c r="D103" s="110">
        <v>2.5</v>
      </c>
    </row>
    <row r="104" spans="1:4" x14ac:dyDescent="0.15">
      <c r="A104" s="107">
        <v>111519</v>
      </c>
      <c r="B104" s="108" t="s">
        <v>302</v>
      </c>
      <c r="C104" s="109">
        <v>11075</v>
      </c>
      <c r="D104" s="110">
        <v>3</v>
      </c>
    </row>
    <row r="105" spans="1:4" x14ac:dyDescent="0.15">
      <c r="A105" s="107">
        <v>111523</v>
      </c>
      <c r="B105" s="108" t="s">
        <v>303</v>
      </c>
      <c r="C105" s="109">
        <v>8375</v>
      </c>
      <c r="D105" s="110">
        <v>2</v>
      </c>
    </row>
    <row r="106" spans="1:4" x14ac:dyDescent="0.15">
      <c r="A106" s="107">
        <v>111527</v>
      </c>
      <c r="B106" s="108" t="s">
        <v>304</v>
      </c>
      <c r="C106" s="109">
        <v>9500</v>
      </c>
      <c r="D106" s="110">
        <v>2.5</v>
      </c>
    </row>
    <row r="107" spans="1:4" x14ac:dyDescent="0.15">
      <c r="A107" s="107">
        <v>111531</v>
      </c>
      <c r="B107" s="108" t="s">
        <v>305</v>
      </c>
      <c r="C107" s="109">
        <v>10625</v>
      </c>
      <c r="D107" s="110">
        <v>3</v>
      </c>
    </row>
    <row r="108" spans="1:4" x14ac:dyDescent="0.15">
      <c r="A108" s="107">
        <v>111535</v>
      </c>
      <c r="B108" s="108" t="s">
        <v>306</v>
      </c>
      <c r="C108" s="109">
        <v>9312</v>
      </c>
      <c r="D108" s="110">
        <v>2.5</v>
      </c>
    </row>
    <row r="109" spans="1:4" x14ac:dyDescent="0.15">
      <c r="A109" s="107">
        <v>111539</v>
      </c>
      <c r="B109" s="108" t="s">
        <v>307</v>
      </c>
      <c r="C109" s="109">
        <v>10437</v>
      </c>
      <c r="D109" s="110">
        <v>3</v>
      </c>
    </row>
    <row r="110" spans="1:4" x14ac:dyDescent="0.15">
      <c r="A110" s="107">
        <v>111543</v>
      </c>
      <c r="B110" s="108" t="s">
        <v>308</v>
      </c>
      <c r="C110" s="109">
        <v>10250</v>
      </c>
      <c r="D110" s="110">
        <v>3</v>
      </c>
    </row>
    <row r="111" spans="1:4" x14ac:dyDescent="0.15">
      <c r="A111" s="107">
        <v>111827</v>
      </c>
      <c r="B111" s="108" t="s">
        <v>309</v>
      </c>
      <c r="C111" s="109">
        <v>700</v>
      </c>
      <c r="D111" s="110">
        <v>0.5</v>
      </c>
    </row>
    <row r="112" spans="1:4" x14ac:dyDescent="0.15">
      <c r="A112" s="107">
        <v>111831</v>
      </c>
      <c r="B112" s="108" t="s">
        <v>310</v>
      </c>
      <c r="C112" s="109">
        <v>1400</v>
      </c>
      <c r="D112" s="110">
        <v>1</v>
      </c>
    </row>
    <row r="113" spans="1:4" x14ac:dyDescent="0.15">
      <c r="A113" s="107">
        <v>111835</v>
      </c>
      <c r="B113" s="108" t="s">
        <v>311</v>
      </c>
      <c r="C113" s="109">
        <v>2100</v>
      </c>
      <c r="D113" s="110">
        <v>1.5</v>
      </c>
    </row>
    <row r="114" spans="1:4" x14ac:dyDescent="0.15">
      <c r="A114" s="107">
        <v>111839</v>
      </c>
      <c r="B114" s="108" t="s">
        <v>312</v>
      </c>
      <c r="C114" s="109">
        <v>2800</v>
      </c>
      <c r="D114" s="110">
        <v>2</v>
      </c>
    </row>
    <row r="115" spans="1:4" x14ac:dyDescent="0.15">
      <c r="A115" s="107">
        <v>111843</v>
      </c>
      <c r="B115" s="108" t="s">
        <v>313</v>
      </c>
      <c r="C115" s="109">
        <v>3500</v>
      </c>
      <c r="D115" s="110">
        <v>2.5</v>
      </c>
    </row>
    <row r="116" spans="1:4" x14ac:dyDescent="0.15">
      <c r="A116" s="107">
        <v>111847</v>
      </c>
      <c r="B116" s="108" t="s">
        <v>314</v>
      </c>
      <c r="C116" s="109">
        <v>4200</v>
      </c>
      <c r="D116" s="110">
        <v>3</v>
      </c>
    </row>
    <row r="117" spans="1:4" x14ac:dyDescent="0.15">
      <c r="A117" s="107">
        <v>111851</v>
      </c>
      <c r="B117" s="108" t="s">
        <v>315</v>
      </c>
      <c r="C117" s="109">
        <v>4900</v>
      </c>
      <c r="D117" s="110">
        <v>3.5</v>
      </c>
    </row>
    <row r="118" spans="1:4" x14ac:dyDescent="0.15">
      <c r="A118" s="107">
        <v>111855</v>
      </c>
      <c r="B118" s="108" t="s">
        <v>316</v>
      </c>
      <c r="C118" s="109">
        <v>5600</v>
      </c>
      <c r="D118" s="110">
        <v>4</v>
      </c>
    </row>
    <row r="119" spans="1:4" x14ac:dyDescent="0.15">
      <c r="A119" s="107">
        <v>111859</v>
      </c>
      <c r="B119" s="108" t="s">
        <v>317</v>
      </c>
      <c r="C119" s="109">
        <v>6300</v>
      </c>
      <c r="D119" s="110">
        <v>4.5</v>
      </c>
    </row>
    <row r="120" spans="1:4" x14ac:dyDescent="0.15">
      <c r="A120" s="107">
        <v>111863</v>
      </c>
      <c r="B120" s="108" t="s">
        <v>318</v>
      </c>
      <c r="C120" s="109">
        <v>7000</v>
      </c>
      <c r="D120" s="110">
        <v>5</v>
      </c>
    </row>
    <row r="121" spans="1:4" x14ac:dyDescent="0.15">
      <c r="A121" s="107">
        <v>111867</v>
      </c>
      <c r="B121" s="108" t="s">
        <v>319</v>
      </c>
      <c r="C121" s="109">
        <v>7700</v>
      </c>
      <c r="D121" s="110">
        <v>5.5</v>
      </c>
    </row>
    <row r="122" spans="1:4" x14ac:dyDescent="0.15">
      <c r="A122" s="107">
        <v>111871</v>
      </c>
      <c r="B122" s="108" t="s">
        <v>320</v>
      </c>
      <c r="C122" s="109">
        <v>8400</v>
      </c>
      <c r="D122" s="110">
        <v>6</v>
      </c>
    </row>
    <row r="123" spans="1:4" x14ac:dyDescent="0.15">
      <c r="A123" s="107">
        <v>111875</v>
      </c>
      <c r="B123" s="108" t="s">
        <v>321</v>
      </c>
      <c r="C123" s="109">
        <v>9100</v>
      </c>
      <c r="D123" s="110">
        <v>6.5</v>
      </c>
    </row>
    <row r="124" spans="1:4" x14ac:dyDescent="0.15">
      <c r="A124" s="107">
        <v>111879</v>
      </c>
      <c r="B124" s="108" t="s">
        <v>322</v>
      </c>
      <c r="C124" s="109">
        <v>9800</v>
      </c>
      <c r="D124" s="110">
        <v>7</v>
      </c>
    </row>
    <row r="125" spans="1:4" x14ac:dyDescent="0.15">
      <c r="A125" s="107">
        <v>111883</v>
      </c>
      <c r="B125" s="108" t="s">
        <v>323</v>
      </c>
      <c r="C125" s="109">
        <v>10500</v>
      </c>
      <c r="D125" s="110">
        <v>7.5</v>
      </c>
    </row>
    <row r="126" spans="1:4" x14ac:dyDescent="0.15">
      <c r="A126" s="107">
        <v>111887</v>
      </c>
      <c r="B126" s="108" t="s">
        <v>324</v>
      </c>
      <c r="C126" s="109">
        <v>11200</v>
      </c>
      <c r="D126" s="110">
        <v>8</v>
      </c>
    </row>
    <row r="127" spans="1:4" x14ac:dyDescent="0.15">
      <c r="A127" s="107">
        <v>111891</v>
      </c>
      <c r="B127" s="108" t="s">
        <v>325</v>
      </c>
      <c r="C127" s="109">
        <v>11900</v>
      </c>
      <c r="D127" s="110">
        <v>8.5</v>
      </c>
    </row>
    <row r="128" spans="1:4" x14ac:dyDescent="0.15">
      <c r="A128" s="107">
        <v>111895</v>
      </c>
      <c r="B128" s="108" t="s">
        <v>326</v>
      </c>
      <c r="C128" s="109">
        <v>12600</v>
      </c>
      <c r="D128" s="110">
        <v>9</v>
      </c>
    </row>
    <row r="129" spans="1:4" x14ac:dyDescent="0.15">
      <c r="A129" s="107">
        <v>111899</v>
      </c>
      <c r="B129" s="108" t="s">
        <v>327</v>
      </c>
      <c r="C129" s="109">
        <v>13300</v>
      </c>
      <c r="D129" s="110">
        <v>9.5</v>
      </c>
    </row>
    <row r="130" spans="1:4" x14ac:dyDescent="0.15">
      <c r="A130" s="107">
        <v>111903</v>
      </c>
      <c r="B130" s="108" t="s">
        <v>328</v>
      </c>
      <c r="C130" s="109">
        <v>14000</v>
      </c>
      <c r="D130" s="110">
        <v>10</v>
      </c>
    </row>
    <row r="131" spans="1:4" x14ac:dyDescent="0.15">
      <c r="A131" s="107">
        <v>111907</v>
      </c>
      <c r="B131" s="108" t="s">
        <v>329</v>
      </c>
      <c r="C131" s="109">
        <v>14700</v>
      </c>
      <c r="D131" s="110">
        <v>10.5</v>
      </c>
    </row>
    <row r="132" spans="1:4" x14ac:dyDescent="0.15">
      <c r="A132" s="107">
        <v>111911</v>
      </c>
      <c r="B132" s="108" t="s">
        <v>330</v>
      </c>
      <c r="C132" s="109">
        <v>875</v>
      </c>
      <c r="D132" s="110">
        <v>0.5</v>
      </c>
    </row>
    <row r="133" spans="1:4" x14ac:dyDescent="0.15">
      <c r="A133" s="107">
        <v>111915</v>
      </c>
      <c r="B133" s="108" t="s">
        <v>331</v>
      </c>
      <c r="C133" s="109">
        <v>1750</v>
      </c>
      <c r="D133" s="110">
        <v>1</v>
      </c>
    </row>
    <row r="134" spans="1:4" x14ac:dyDescent="0.15">
      <c r="A134" s="107">
        <v>111919</v>
      </c>
      <c r="B134" s="108" t="s">
        <v>332</v>
      </c>
      <c r="C134" s="109">
        <v>2625</v>
      </c>
      <c r="D134" s="110">
        <v>1.5</v>
      </c>
    </row>
    <row r="135" spans="1:4" x14ac:dyDescent="0.15">
      <c r="A135" s="107">
        <v>111923</v>
      </c>
      <c r="B135" s="108" t="s">
        <v>333</v>
      </c>
      <c r="C135" s="109">
        <v>3500</v>
      </c>
      <c r="D135" s="110">
        <v>2</v>
      </c>
    </row>
    <row r="136" spans="1:4" x14ac:dyDescent="0.15">
      <c r="A136" s="107">
        <v>111927</v>
      </c>
      <c r="B136" s="108" t="s">
        <v>334</v>
      </c>
      <c r="C136" s="109">
        <v>4375</v>
      </c>
      <c r="D136" s="110">
        <v>2.5</v>
      </c>
    </row>
    <row r="137" spans="1:4" x14ac:dyDescent="0.15">
      <c r="A137" s="107">
        <v>111931</v>
      </c>
      <c r="B137" s="108" t="s">
        <v>113</v>
      </c>
      <c r="C137" s="109">
        <v>875</v>
      </c>
      <c r="D137" s="110">
        <v>0.5</v>
      </c>
    </row>
    <row r="138" spans="1:4" x14ac:dyDescent="0.15">
      <c r="A138" s="107">
        <v>111935</v>
      </c>
      <c r="B138" s="108" t="s">
        <v>114</v>
      </c>
      <c r="C138" s="109">
        <v>1750</v>
      </c>
      <c r="D138" s="110">
        <v>1</v>
      </c>
    </row>
    <row r="139" spans="1:4" x14ac:dyDescent="0.15">
      <c r="A139" s="107">
        <v>111939</v>
      </c>
      <c r="B139" s="108" t="s">
        <v>115</v>
      </c>
      <c r="C139" s="109">
        <v>2625</v>
      </c>
      <c r="D139" s="110">
        <v>1.5</v>
      </c>
    </row>
    <row r="140" spans="1:4" x14ac:dyDescent="0.15">
      <c r="A140" s="107">
        <v>111943</v>
      </c>
      <c r="B140" s="108" t="s">
        <v>116</v>
      </c>
      <c r="C140" s="109">
        <v>3500</v>
      </c>
      <c r="D140" s="110">
        <v>2</v>
      </c>
    </row>
    <row r="141" spans="1:4" x14ac:dyDescent="0.15">
      <c r="A141" s="107">
        <v>111947</v>
      </c>
      <c r="B141" s="108" t="s">
        <v>117</v>
      </c>
      <c r="C141" s="109">
        <v>4375</v>
      </c>
      <c r="D141" s="110">
        <v>2.5</v>
      </c>
    </row>
    <row r="142" spans="1:4" x14ac:dyDescent="0.15">
      <c r="A142" s="107">
        <v>111951</v>
      </c>
      <c r="B142" s="108" t="s">
        <v>118</v>
      </c>
      <c r="C142" s="109">
        <v>5250</v>
      </c>
      <c r="D142" s="110">
        <v>3</v>
      </c>
    </row>
    <row r="143" spans="1:4" x14ac:dyDescent="0.15">
      <c r="A143" s="107">
        <v>111955</v>
      </c>
      <c r="B143" s="108" t="s">
        <v>119</v>
      </c>
      <c r="C143" s="109">
        <v>6125</v>
      </c>
      <c r="D143" s="110">
        <v>3.5</v>
      </c>
    </row>
    <row r="144" spans="1:4" x14ac:dyDescent="0.15">
      <c r="A144" s="107">
        <v>111959</v>
      </c>
      <c r="B144" s="108" t="s">
        <v>120</v>
      </c>
      <c r="C144" s="109">
        <v>7000</v>
      </c>
      <c r="D144" s="110">
        <v>4</v>
      </c>
    </row>
    <row r="145" spans="1:4" x14ac:dyDescent="0.15">
      <c r="A145" s="107">
        <v>111963</v>
      </c>
      <c r="B145" s="108" t="s">
        <v>335</v>
      </c>
      <c r="C145" s="109">
        <v>7875</v>
      </c>
      <c r="D145" s="110">
        <v>4.5</v>
      </c>
    </row>
    <row r="146" spans="1:4" x14ac:dyDescent="0.15">
      <c r="A146" s="107">
        <v>111967</v>
      </c>
      <c r="B146" s="108" t="s">
        <v>336</v>
      </c>
      <c r="C146" s="109">
        <v>1050</v>
      </c>
      <c r="D146" s="110">
        <v>0.5</v>
      </c>
    </row>
    <row r="147" spans="1:4" x14ac:dyDescent="0.15">
      <c r="A147" s="107">
        <v>111971</v>
      </c>
      <c r="B147" s="108" t="s">
        <v>337</v>
      </c>
      <c r="C147" s="109">
        <v>2100</v>
      </c>
      <c r="D147" s="110">
        <v>1</v>
      </c>
    </row>
    <row r="148" spans="1:4" x14ac:dyDescent="0.15">
      <c r="A148" s="107">
        <v>111975</v>
      </c>
      <c r="B148" s="108" t="s">
        <v>338</v>
      </c>
      <c r="C148" s="109">
        <v>3150</v>
      </c>
      <c r="D148" s="110">
        <v>1.5</v>
      </c>
    </row>
    <row r="149" spans="1:4" x14ac:dyDescent="0.15">
      <c r="A149" s="107">
        <v>111979</v>
      </c>
      <c r="B149" s="108" t="s">
        <v>339</v>
      </c>
      <c r="C149" s="109">
        <v>4200</v>
      </c>
      <c r="D149" s="110">
        <v>2</v>
      </c>
    </row>
    <row r="150" spans="1:4" x14ac:dyDescent="0.15">
      <c r="A150" s="107">
        <v>111983</v>
      </c>
      <c r="B150" s="108" t="s">
        <v>340</v>
      </c>
      <c r="C150" s="109">
        <v>5250</v>
      </c>
      <c r="D150" s="110">
        <v>2.5</v>
      </c>
    </row>
    <row r="151" spans="1:4" x14ac:dyDescent="0.15">
      <c r="A151" s="107">
        <v>111987</v>
      </c>
      <c r="B151" s="108" t="s">
        <v>341</v>
      </c>
      <c r="C151" s="109">
        <v>6300</v>
      </c>
      <c r="D151" s="110">
        <v>3</v>
      </c>
    </row>
    <row r="152" spans="1:4" x14ac:dyDescent="0.15">
      <c r="A152" s="107">
        <v>111991</v>
      </c>
      <c r="B152" s="108" t="s">
        <v>342</v>
      </c>
      <c r="C152" s="109">
        <v>7350</v>
      </c>
      <c r="D152" s="110">
        <v>3.5</v>
      </c>
    </row>
    <row r="153" spans="1:4" x14ac:dyDescent="0.15">
      <c r="A153" s="107">
        <v>111995</v>
      </c>
      <c r="B153" s="108" t="s">
        <v>343</v>
      </c>
      <c r="C153" s="109">
        <v>8400</v>
      </c>
      <c r="D153" s="110">
        <v>4</v>
      </c>
    </row>
    <row r="154" spans="1:4" x14ac:dyDescent="0.15">
      <c r="A154" s="107">
        <v>111999</v>
      </c>
      <c r="B154" s="108" t="s">
        <v>344</v>
      </c>
      <c r="C154" s="109">
        <v>9450</v>
      </c>
      <c r="D154" s="110">
        <v>4.5</v>
      </c>
    </row>
    <row r="155" spans="1:4" x14ac:dyDescent="0.15">
      <c r="A155" s="107">
        <v>112003</v>
      </c>
      <c r="B155" s="108" t="s">
        <v>345</v>
      </c>
      <c r="C155" s="109">
        <v>10500</v>
      </c>
      <c r="D155" s="110">
        <v>5</v>
      </c>
    </row>
    <row r="156" spans="1:4" x14ac:dyDescent="0.15">
      <c r="A156" s="107">
        <v>112007</v>
      </c>
      <c r="B156" s="108" t="s">
        <v>346</v>
      </c>
      <c r="C156" s="109">
        <v>11550</v>
      </c>
      <c r="D156" s="110">
        <v>5.5</v>
      </c>
    </row>
    <row r="157" spans="1:4" x14ac:dyDescent="0.15">
      <c r="A157" s="107">
        <v>112011</v>
      </c>
      <c r="B157" s="108" t="s">
        <v>347</v>
      </c>
      <c r="C157" s="109">
        <v>12600</v>
      </c>
      <c r="D157" s="110">
        <v>6</v>
      </c>
    </row>
    <row r="158" spans="1:4" x14ac:dyDescent="0.15">
      <c r="A158" s="107">
        <v>112015</v>
      </c>
      <c r="B158" s="108" t="s">
        <v>348</v>
      </c>
      <c r="C158" s="109">
        <v>13650</v>
      </c>
      <c r="D158" s="110">
        <v>6.5</v>
      </c>
    </row>
    <row r="159" spans="1:4" x14ac:dyDescent="0.15">
      <c r="A159" s="107">
        <v>116111</v>
      </c>
      <c r="B159" s="108" t="s">
        <v>196</v>
      </c>
      <c r="C159" s="109">
        <v>800</v>
      </c>
      <c r="D159" s="110">
        <v>0.5</v>
      </c>
    </row>
    <row r="160" spans="1:4" x14ac:dyDescent="0.15">
      <c r="A160" s="107">
        <v>116115</v>
      </c>
      <c r="B160" s="108" t="s">
        <v>197</v>
      </c>
      <c r="C160" s="109">
        <v>1500</v>
      </c>
      <c r="D160" s="110">
        <v>1</v>
      </c>
    </row>
    <row r="161" spans="1:4" x14ac:dyDescent="0.15">
      <c r="A161" s="107">
        <v>116119</v>
      </c>
      <c r="B161" s="108" t="s">
        <v>198</v>
      </c>
      <c r="C161" s="109">
        <v>2250</v>
      </c>
      <c r="D161" s="110">
        <v>1.5</v>
      </c>
    </row>
    <row r="162" spans="1:4" x14ac:dyDescent="0.15">
      <c r="A162" s="107">
        <v>116123</v>
      </c>
      <c r="B162" s="108" t="s">
        <v>199</v>
      </c>
      <c r="C162" s="109">
        <v>2950</v>
      </c>
      <c r="D162" s="110">
        <v>2</v>
      </c>
    </row>
    <row r="163" spans="1:4" x14ac:dyDescent="0.15">
      <c r="A163" s="107">
        <v>116127</v>
      </c>
      <c r="B163" s="108" t="s">
        <v>200</v>
      </c>
      <c r="C163" s="109">
        <v>3650</v>
      </c>
      <c r="D163" s="110">
        <v>2.5</v>
      </c>
    </row>
    <row r="164" spans="1:4" x14ac:dyDescent="0.15">
      <c r="A164" s="107">
        <v>116131</v>
      </c>
      <c r="B164" s="108" t="s">
        <v>201</v>
      </c>
      <c r="C164" s="109">
        <v>4350</v>
      </c>
      <c r="D164" s="110">
        <v>3</v>
      </c>
    </row>
    <row r="165" spans="1:4" x14ac:dyDescent="0.15">
      <c r="A165" s="107">
        <v>116135</v>
      </c>
      <c r="B165" s="108" t="s">
        <v>202</v>
      </c>
      <c r="C165" s="109">
        <v>5050</v>
      </c>
      <c r="D165" s="110">
        <v>3.5</v>
      </c>
    </row>
    <row r="166" spans="1:4" x14ac:dyDescent="0.15">
      <c r="A166" s="107">
        <v>116139</v>
      </c>
      <c r="B166" s="108" t="s">
        <v>203</v>
      </c>
      <c r="C166" s="109">
        <v>5750</v>
      </c>
      <c r="D166" s="110">
        <v>4</v>
      </c>
    </row>
    <row r="167" spans="1:4" x14ac:dyDescent="0.15">
      <c r="A167" s="107">
        <v>116143</v>
      </c>
      <c r="B167" s="108" t="s">
        <v>204</v>
      </c>
      <c r="C167" s="109">
        <v>6450</v>
      </c>
      <c r="D167" s="110">
        <v>4.5</v>
      </c>
    </row>
    <row r="168" spans="1:4" x14ac:dyDescent="0.15">
      <c r="A168" s="107">
        <v>116147</v>
      </c>
      <c r="B168" s="108" t="s">
        <v>205</v>
      </c>
      <c r="C168" s="109">
        <v>7150</v>
      </c>
      <c r="D168" s="110">
        <v>5</v>
      </c>
    </row>
    <row r="169" spans="1:4" x14ac:dyDescent="0.15">
      <c r="A169" s="107">
        <v>116151</v>
      </c>
      <c r="B169" s="108" t="s">
        <v>206</v>
      </c>
      <c r="C169" s="109">
        <v>7850</v>
      </c>
      <c r="D169" s="110">
        <v>5.5</v>
      </c>
    </row>
    <row r="170" spans="1:4" x14ac:dyDescent="0.15">
      <c r="A170" s="107">
        <v>116155</v>
      </c>
      <c r="B170" s="108" t="s">
        <v>207</v>
      </c>
      <c r="C170" s="109">
        <v>8550</v>
      </c>
      <c r="D170" s="110">
        <v>6</v>
      </c>
    </row>
    <row r="171" spans="1:4" x14ac:dyDescent="0.15">
      <c r="A171" s="107">
        <v>116159</v>
      </c>
      <c r="B171" s="108" t="s">
        <v>208</v>
      </c>
      <c r="C171" s="109">
        <v>9250</v>
      </c>
      <c r="D171" s="110">
        <v>6.5</v>
      </c>
    </row>
    <row r="172" spans="1:4" x14ac:dyDescent="0.15">
      <c r="A172" s="107">
        <v>116163</v>
      </c>
      <c r="B172" s="108" t="s">
        <v>209</v>
      </c>
      <c r="C172" s="109">
        <v>9950</v>
      </c>
      <c r="D172" s="110">
        <v>7</v>
      </c>
    </row>
    <row r="173" spans="1:4" x14ac:dyDescent="0.15">
      <c r="A173" s="107">
        <v>116167</v>
      </c>
      <c r="B173" s="108" t="s">
        <v>210</v>
      </c>
      <c r="C173" s="109">
        <v>10650</v>
      </c>
      <c r="D173" s="110">
        <v>7.5</v>
      </c>
    </row>
    <row r="174" spans="1:4" x14ac:dyDescent="0.15">
      <c r="A174" s="107">
        <v>116171</v>
      </c>
      <c r="B174" s="108" t="s">
        <v>211</v>
      </c>
      <c r="C174" s="109">
        <v>11350</v>
      </c>
      <c r="D174" s="110">
        <v>8</v>
      </c>
    </row>
    <row r="175" spans="1:4" x14ac:dyDescent="0.15">
      <c r="A175" s="107">
        <v>116175</v>
      </c>
      <c r="B175" s="108" t="s">
        <v>212</v>
      </c>
      <c r="C175" s="109">
        <v>12050</v>
      </c>
      <c r="D175" s="110">
        <v>8.5</v>
      </c>
    </row>
    <row r="176" spans="1:4" x14ac:dyDescent="0.15">
      <c r="A176" s="107">
        <v>116179</v>
      </c>
      <c r="B176" s="108" t="s">
        <v>213</v>
      </c>
      <c r="C176" s="109">
        <v>12750</v>
      </c>
      <c r="D176" s="110">
        <v>9</v>
      </c>
    </row>
    <row r="177" spans="1:4" x14ac:dyDescent="0.15">
      <c r="A177" s="107">
        <v>116183</v>
      </c>
      <c r="B177" s="108" t="s">
        <v>214</v>
      </c>
      <c r="C177" s="109">
        <v>13450</v>
      </c>
      <c r="D177" s="110">
        <v>9.5</v>
      </c>
    </row>
    <row r="178" spans="1:4" x14ac:dyDescent="0.15">
      <c r="A178" s="107">
        <v>116187</v>
      </c>
      <c r="B178" s="108" t="s">
        <v>215</v>
      </c>
      <c r="C178" s="109">
        <v>14150</v>
      </c>
      <c r="D178" s="110">
        <v>10</v>
      </c>
    </row>
    <row r="179" spans="1:4" x14ac:dyDescent="0.15">
      <c r="A179" s="107">
        <v>116191</v>
      </c>
      <c r="B179" s="108" t="s">
        <v>349</v>
      </c>
      <c r="C179" s="109">
        <v>14850</v>
      </c>
      <c r="D179" s="110">
        <v>10.5</v>
      </c>
    </row>
    <row r="180" spans="1:4" x14ac:dyDescent="0.15">
      <c r="A180" s="107">
        <v>116195</v>
      </c>
      <c r="B180" s="108" t="s">
        <v>216</v>
      </c>
      <c r="C180" s="109">
        <v>1000</v>
      </c>
      <c r="D180" s="110">
        <v>0.5</v>
      </c>
    </row>
    <row r="181" spans="1:4" x14ac:dyDescent="0.15">
      <c r="A181" s="107">
        <v>116199</v>
      </c>
      <c r="B181" s="108" t="s">
        <v>217</v>
      </c>
      <c r="C181" s="109">
        <v>1875</v>
      </c>
      <c r="D181" s="110">
        <v>1</v>
      </c>
    </row>
    <row r="182" spans="1:4" x14ac:dyDescent="0.15">
      <c r="A182" s="107">
        <v>116203</v>
      </c>
      <c r="B182" s="108" t="s">
        <v>218</v>
      </c>
      <c r="C182" s="109">
        <v>2812</v>
      </c>
      <c r="D182" s="110">
        <v>1.5</v>
      </c>
    </row>
    <row r="183" spans="1:4" x14ac:dyDescent="0.15">
      <c r="A183" s="107">
        <v>116207</v>
      </c>
      <c r="B183" s="108" t="s">
        <v>219</v>
      </c>
      <c r="C183" s="109">
        <v>3687</v>
      </c>
      <c r="D183" s="110">
        <v>2</v>
      </c>
    </row>
    <row r="184" spans="1:4" x14ac:dyDescent="0.15">
      <c r="A184" s="107">
        <v>116211</v>
      </c>
      <c r="B184" s="108" t="s">
        <v>350</v>
      </c>
      <c r="C184" s="109">
        <v>4562</v>
      </c>
      <c r="D184" s="110">
        <v>2.5</v>
      </c>
    </row>
    <row r="185" spans="1:4" x14ac:dyDescent="0.15">
      <c r="A185" s="107">
        <v>116215</v>
      </c>
      <c r="B185" s="108" t="s">
        <v>220</v>
      </c>
      <c r="C185" s="109">
        <v>1000</v>
      </c>
      <c r="D185" s="110">
        <v>0.5</v>
      </c>
    </row>
    <row r="186" spans="1:4" x14ac:dyDescent="0.15">
      <c r="A186" s="107">
        <v>116219</v>
      </c>
      <c r="B186" s="108" t="s">
        <v>221</v>
      </c>
      <c r="C186" s="109">
        <v>1875</v>
      </c>
      <c r="D186" s="110">
        <v>1</v>
      </c>
    </row>
    <row r="187" spans="1:4" x14ac:dyDescent="0.15">
      <c r="A187" s="107">
        <v>116223</v>
      </c>
      <c r="B187" s="108" t="s">
        <v>222</v>
      </c>
      <c r="C187" s="109">
        <v>2812</v>
      </c>
      <c r="D187" s="110">
        <v>1.5</v>
      </c>
    </row>
    <row r="188" spans="1:4" x14ac:dyDescent="0.15">
      <c r="A188" s="107">
        <v>116227</v>
      </c>
      <c r="B188" s="108" t="s">
        <v>223</v>
      </c>
      <c r="C188" s="109">
        <v>3687</v>
      </c>
      <c r="D188" s="110">
        <v>2</v>
      </c>
    </row>
    <row r="189" spans="1:4" x14ac:dyDescent="0.15">
      <c r="A189" s="107">
        <v>116231</v>
      </c>
      <c r="B189" s="108" t="s">
        <v>224</v>
      </c>
      <c r="C189" s="109">
        <v>4562</v>
      </c>
      <c r="D189" s="110">
        <v>2.5</v>
      </c>
    </row>
    <row r="190" spans="1:4" x14ac:dyDescent="0.15">
      <c r="A190" s="107">
        <v>116235</v>
      </c>
      <c r="B190" s="108" t="s">
        <v>225</v>
      </c>
      <c r="C190" s="109">
        <v>5437</v>
      </c>
      <c r="D190" s="110">
        <v>3</v>
      </c>
    </row>
    <row r="191" spans="1:4" x14ac:dyDescent="0.15">
      <c r="A191" s="107">
        <v>116239</v>
      </c>
      <c r="B191" s="108" t="s">
        <v>226</v>
      </c>
      <c r="C191" s="109">
        <v>6312</v>
      </c>
      <c r="D191" s="110">
        <v>3.5</v>
      </c>
    </row>
    <row r="192" spans="1:4" x14ac:dyDescent="0.15">
      <c r="A192" s="107">
        <v>116243</v>
      </c>
      <c r="B192" s="108" t="s">
        <v>227</v>
      </c>
      <c r="C192" s="109">
        <v>7187</v>
      </c>
      <c r="D192" s="110">
        <v>4</v>
      </c>
    </row>
    <row r="193" spans="1:4" x14ac:dyDescent="0.15">
      <c r="A193" s="107">
        <v>116247</v>
      </c>
      <c r="B193" s="108" t="s">
        <v>351</v>
      </c>
      <c r="C193" s="109">
        <v>8062</v>
      </c>
      <c r="D193" s="110">
        <v>4.5</v>
      </c>
    </row>
    <row r="194" spans="1:4" x14ac:dyDescent="0.15">
      <c r="A194" s="107">
        <v>116251</v>
      </c>
      <c r="B194" s="108" t="s">
        <v>352</v>
      </c>
      <c r="C194" s="109">
        <v>1200</v>
      </c>
      <c r="D194" s="110">
        <v>0.5</v>
      </c>
    </row>
    <row r="195" spans="1:4" x14ac:dyDescent="0.15">
      <c r="A195" s="107">
        <v>116255</v>
      </c>
      <c r="B195" s="108" t="s">
        <v>353</v>
      </c>
      <c r="C195" s="109">
        <v>2250</v>
      </c>
      <c r="D195" s="110">
        <v>1</v>
      </c>
    </row>
    <row r="196" spans="1:4" x14ac:dyDescent="0.15">
      <c r="A196" s="107">
        <v>116259</v>
      </c>
      <c r="B196" s="108" t="s">
        <v>354</v>
      </c>
      <c r="C196" s="109">
        <v>3375</v>
      </c>
      <c r="D196" s="110">
        <v>1.5</v>
      </c>
    </row>
    <row r="197" spans="1:4" x14ac:dyDescent="0.15">
      <c r="A197" s="107">
        <v>116263</v>
      </c>
      <c r="B197" s="108" t="s">
        <v>355</v>
      </c>
      <c r="C197" s="109">
        <v>4425</v>
      </c>
      <c r="D197" s="110">
        <v>2</v>
      </c>
    </row>
    <row r="198" spans="1:4" x14ac:dyDescent="0.15">
      <c r="A198" s="107">
        <v>116267</v>
      </c>
      <c r="B198" s="108" t="s">
        <v>356</v>
      </c>
      <c r="C198" s="109">
        <v>5475</v>
      </c>
      <c r="D198" s="110">
        <v>2.5</v>
      </c>
    </row>
    <row r="199" spans="1:4" x14ac:dyDescent="0.15">
      <c r="A199" s="107">
        <v>116271</v>
      </c>
      <c r="B199" s="108" t="s">
        <v>357</v>
      </c>
      <c r="C199" s="109">
        <v>6525</v>
      </c>
      <c r="D199" s="110">
        <v>3</v>
      </c>
    </row>
    <row r="200" spans="1:4" x14ac:dyDescent="0.15">
      <c r="A200" s="107">
        <v>116275</v>
      </c>
      <c r="B200" s="108" t="s">
        <v>358</v>
      </c>
      <c r="C200" s="109">
        <v>7575</v>
      </c>
      <c r="D200" s="110">
        <v>3.5</v>
      </c>
    </row>
    <row r="201" spans="1:4" x14ac:dyDescent="0.15">
      <c r="A201" s="107">
        <v>116279</v>
      </c>
      <c r="B201" s="108" t="s">
        <v>359</v>
      </c>
      <c r="C201" s="109">
        <v>8625</v>
      </c>
      <c r="D201" s="110">
        <v>4</v>
      </c>
    </row>
    <row r="202" spans="1:4" x14ac:dyDescent="0.15">
      <c r="A202" s="107">
        <v>116283</v>
      </c>
      <c r="B202" s="108" t="s">
        <v>360</v>
      </c>
      <c r="C202" s="109">
        <v>9675</v>
      </c>
      <c r="D202" s="110">
        <v>4.5</v>
      </c>
    </row>
    <row r="203" spans="1:4" x14ac:dyDescent="0.15">
      <c r="A203" s="107">
        <v>116287</v>
      </c>
      <c r="B203" s="108" t="s">
        <v>361</v>
      </c>
      <c r="C203" s="109">
        <v>10725</v>
      </c>
      <c r="D203" s="110">
        <v>5</v>
      </c>
    </row>
    <row r="204" spans="1:4" x14ac:dyDescent="0.15">
      <c r="A204" s="107">
        <v>116291</v>
      </c>
      <c r="B204" s="108" t="s">
        <v>362</v>
      </c>
      <c r="C204" s="109">
        <v>11775</v>
      </c>
      <c r="D204" s="110">
        <v>5.5</v>
      </c>
    </row>
    <row r="205" spans="1:4" x14ac:dyDescent="0.15">
      <c r="A205" s="107">
        <v>116295</v>
      </c>
      <c r="B205" s="108" t="s">
        <v>363</v>
      </c>
      <c r="C205" s="109">
        <v>12825</v>
      </c>
      <c r="D205" s="110">
        <v>6</v>
      </c>
    </row>
    <row r="206" spans="1:4" x14ac:dyDescent="0.15">
      <c r="A206" s="107">
        <v>116299</v>
      </c>
      <c r="B206" s="108" t="s">
        <v>364</v>
      </c>
      <c r="C206" s="109">
        <v>13875</v>
      </c>
      <c r="D206" s="110">
        <v>6.5</v>
      </c>
    </row>
    <row r="207" spans="1:4" x14ac:dyDescent="0.15">
      <c r="A207" s="107">
        <v>116303</v>
      </c>
      <c r="B207" s="108" t="s">
        <v>365</v>
      </c>
      <c r="C207" s="109">
        <v>2075</v>
      </c>
      <c r="D207" s="110">
        <v>1</v>
      </c>
    </row>
    <row r="208" spans="1:4" x14ac:dyDescent="0.15">
      <c r="A208" s="107">
        <v>116307</v>
      </c>
      <c r="B208" s="108" t="s">
        <v>366</v>
      </c>
      <c r="C208" s="109">
        <v>3012</v>
      </c>
      <c r="D208" s="110">
        <v>1.5</v>
      </c>
    </row>
    <row r="209" spans="1:4" x14ac:dyDescent="0.15">
      <c r="A209" s="107">
        <v>116311</v>
      </c>
      <c r="B209" s="108" t="s">
        <v>367</v>
      </c>
      <c r="C209" s="109">
        <v>3187</v>
      </c>
      <c r="D209" s="110">
        <v>1.5</v>
      </c>
    </row>
    <row r="210" spans="1:4" x14ac:dyDescent="0.15">
      <c r="A210" s="107">
        <v>116315</v>
      </c>
      <c r="B210" s="108" t="s">
        <v>121</v>
      </c>
      <c r="C210" s="109">
        <v>1700</v>
      </c>
      <c r="D210" s="110">
        <v>1</v>
      </c>
    </row>
    <row r="211" spans="1:4" x14ac:dyDescent="0.15">
      <c r="A211" s="107">
        <v>116319</v>
      </c>
      <c r="B211" s="108" t="s">
        <v>122</v>
      </c>
      <c r="C211" s="109">
        <v>2450</v>
      </c>
      <c r="D211" s="110">
        <v>1.5</v>
      </c>
    </row>
    <row r="212" spans="1:4" x14ac:dyDescent="0.15">
      <c r="A212" s="107">
        <v>116323</v>
      </c>
      <c r="B212" s="108" t="s">
        <v>123</v>
      </c>
      <c r="C212" s="109">
        <v>2625</v>
      </c>
      <c r="D212" s="110">
        <v>1.5</v>
      </c>
    </row>
    <row r="213" spans="1:4" x14ac:dyDescent="0.15">
      <c r="A213" s="107">
        <v>116327</v>
      </c>
      <c r="B213" s="108" t="s">
        <v>124</v>
      </c>
      <c r="C213" s="109">
        <v>1675</v>
      </c>
      <c r="D213" s="110">
        <v>1</v>
      </c>
    </row>
    <row r="214" spans="1:4" x14ac:dyDescent="0.15">
      <c r="A214" s="107">
        <v>116331</v>
      </c>
      <c r="B214" s="108" t="s">
        <v>125</v>
      </c>
      <c r="C214" s="109">
        <v>2612</v>
      </c>
      <c r="D214" s="110">
        <v>1.5</v>
      </c>
    </row>
    <row r="215" spans="1:4" x14ac:dyDescent="0.15">
      <c r="A215" s="107">
        <v>116335</v>
      </c>
      <c r="B215" s="108" t="s">
        <v>126</v>
      </c>
      <c r="C215" s="109">
        <v>2437</v>
      </c>
      <c r="D215" s="110">
        <v>1.5</v>
      </c>
    </row>
    <row r="216" spans="1:4" x14ac:dyDescent="0.15">
      <c r="A216" s="107">
        <v>116339</v>
      </c>
      <c r="B216" s="108" t="s">
        <v>368</v>
      </c>
      <c r="C216" s="109">
        <v>2050</v>
      </c>
      <c r="D216" s="110">
        <v>1</v>
      </c>
    </row>
    <row r="217" spans="1:4" x14ac:dyDescent="0.15">
      <c r="A217" s="107">
        <v>116343</v>
      </c>
      <c r="B217" s="108" t="s">
        <v>369</v>
      </c>
      <c r="C217" s="109">
        <v>3175</v>
      </c>
      <c r="D217" s="110">
        <v>1.5</v>
      </c>
    </row>
    <row r="218" spans="1:4" x14ac:dyDescent="0.15">
      <c r="A218" s="107">
        <v>116347</v>
      </c>
      <c r="B218" s="108" t="s">
        <v>370</v>
      </c>
      <c r="C218" s="109">
        <v>3000</v>
      </c>
      <c r="D218" s="110">
        <v>1.5</v>
      </c>
    </row>
    <row r="219" spans="1:4" x14ac:dyDescent="0.15">
      <c r="A219" s="107">
        <v>116383</v>
      </c>
      <c r="B219" s="108" t="s">
        <v>371</v>
      </c>
      <c r="C219" s="109">
        <v>700</v>
      </c>
      <c r="D219" s="110">
        <v>0.5</v>
      </c>
    </row>
    <row r="220" spans="1:4" x14ac:dyDescent="0.15">
      <c r="A220" s="107">
        <v>116387</v>
      </c>
      <c r="B220" s="108" t="s">
        <v>372</v>
      </c>
      <c r="C220" s="109">
        <v>1400</v>
      </c>
      <c r="D220" s="110">
        <v>1</v>
      </c>
    </row>
    <row r="221" spans="1:4" x14ac:dyDescent="0.15">
      <c r="A221" s="107">
        <v>116391</v>
      </c>
      <c r="B221" s="108" t="s">
        <v>373</v>
      </c>
      <c r="C221" s="109">
        <v>2100</v>
      </c>
      <c r="D221" s="110">
        <v>1.5</v>
      </c>
    </row>
    <row r="222" spans="1:4" x14ac:dyDescent="0.15">
      <c r="A222" s="107">
        <v>116395</v>
      </c>
      <c r="B222" s="108" t="s">
        <v>374</v>
      </c>
      <c r="C222" s="109">
        <v>2800</v>
      </c>
      <c r="D222" s="110">
        <v>2</v>
      </c>
    </row>
    <row r="223" spans="1:4" x14ac:dyDescent="0.15">
      <c r="A223" s="107">
        <v>116399</v>
      </c>
      <c r="B223" s="108" t="s">
        <v>375</v>
      </c>
      <c r="C223" s="109">
        <v>3500</v>
      </c>
      <c r="D223" s="110">
        <v>2.5</v>
      </c>
    </row>
    <row r="224" spans="1:4" x14ac:dyDescent="0.15">
      <c r="A224" s="107">
        <v>116403</v>
      </c>
      <c r="B224" s="108" t="s">
        <v>376</v>
      </c>
      <c r="C224" s="109">
        <v>4200</v>
      </c>
      <c r="D224" s="110">
        <v>3</v>
      </c>
    </row>
    <row r="225" spans="1:4" x14ac:dyDescent="0.15">
      <c r="A225" s="107">
        <v>116407</v>
      </c>
      <c r="B225" s="108" t="s">
        <v>377</v>
      </c>
      <c r="C225" s="109">
        <v>4900</v>
      </c>
      <c r="D225" s="110">
        <v>3.5</v>
      </c>
    </row>
    <row r="226" spans="1:4" x14ac:dyDescent="0.15">
      <c r="A226" s="107">
        <v>116411</v>
      </c>
      <c r="B226" s="108" t="s">
        <v>378</v>
      </c>
      <c r="C226" s="109">
        <v>5600</v>
      </c>
      <c r="D226" s="110">
        <v>4</v>
      </c>
    </row>
    <row r="227" spans="1:4" x14ac:dyDescent="0.15">
      <c r="A227" s="107">
        <v>116415</v>
      </c>
      <c r="B227" s="108" t="s">
        <v>379</v>
      </c>
      <c r="C227" s="109">
        <v>6300</v>
      </c>
      <c r="D227" s="110">
        <v>4.5</v>
      </c>
    </row>
    <row r="228" spans="1:4" x14ac:dyDescent="0.15">
      <c r="A228" s="107">
        <v>116419</v>
      </c>
      <c r="B228" s="108" t="s">
        <v>380</v>
      </c>
      <c r="C228" s="109">
        <v>7000</v>
      </c>
      <c r="D228" s="110">
        <v>5</v>
      </c>
    </row>
    <row r="229" spans="1:4" x14ac:dyDescent="0.15">
      <c r="A229" s="107">
        <v>116423</v>
      </c>
      <c r="B229" s="108" t="s">
        <v>381</v>
      </c>
      <c r="C229" s="109">
        <v>7700</v>
      </c>
      <c r="D229" s="110">
        <v>5.5</v>
      </c>
    </row>
    <row r="230" spans="1:4" x14ac:dyDescent="0.15">
      <c r="A230" s="107">
        <v>116427</v>
      </c>
      <c r="B230" s="108" t="s">
        <v>382</v>
      </c>
      <c r="C230" s="109">
        <v>8400</v>
      </c>
      <c r="D230" s="110">
        <v>6</v>
      </c>
    </row>
    <row r="231" spans="1:4" x14ac:dyDescent="0.15">
      <c r="A231" s="107">
        <v>116431</v>
      </c>
      <c r="B231" s="108" t="s">
        <v>383</v>
      </c>
      <c r="C231" s="109">
        <v>9100</v>
      </c>
      <c r="D231" s="110">
        <v>6.5</v>
      </c>
    </row>
    <row r="232" spans="1:4" x14ac:dyDescent="0.15">
      <c r="A232" s="107">
        <v>116435</v>
      </c>
      <c r="B232" s="108" t="s">
        <v>384</v>
      </c>
      <c r="C232" s="109">
        <v>9800</v>
      </c>
      <c r="D232" s="110">
        <v>7</v>
      </c>
    </row>
    <row r="233" spans="1:4" x14ac:dyDescent="0.15">
      <c r="A233" s="107">
        <v>116439</v>
      </c>
      <c r="B233" s="108" t="s">
        <v>385</v>
      </c>
      <c r="C233" s="109">
        <v>10500</v>
      </c>
      <c r="D233" s="110">
        <v>7.5</v>
      </c>
    </row>
    <row r="234" spans="1:4" x14ac:dyDescent="0.15">
      <c r="A234" s="107">
        <v>116443</v>
      </c>
      <c r="B234" s="108" t="s">
        <v>386</v>
      </c>
      <c r="C234" s="109">
        <v>11200</v>
      </c>
      <c r="D234" s="110">
        <v>8</v>
      </c>
    </row>
    <row r="235" spans="1:4" x14ac:dyDescent="0.15">
      <c r="A235" s="107">
        <v>116447</v>
      </c>
      <c r="B235" s="108" t="s">
        <v>387</v>
      </c>
      <c r="C235" s="109">
        <v>11900</v>
      </c>
      <c r="D235" s="110">
        <v>8.5</v>
      </c>
    </row>
    <row r="236" spans="1:4" x14ac:dyDescent="0.15">
      <c r="A236" s="107">
        <v>116451</v>
      </c>
      <c r="B236" s="108" t="s">
        <v>388</v>
      </c>
      <c r="C236" s="109">
        <v>12600</v>
      </c>
      <c r="D236" s="110">
        <v>9</v>
      </c>
    </row>
    <row r="237" spans="1:4" x14ac:dyDescent="0.15">
      <c r="A237" s="107">
        <v>116455</v>
      </c>
      <c r="B237" s="108" t="s">
        <v>389</v>
      </c>
      <c r="C237" s="109">
        <v>13300</v>
      </c>
      <c r="D237" s="110">
        <v>9.5</v>
      </c>
    </row>
    <row r="238" spans="1:4" x14ac:dyDescent="0.15">
      <c r="A238" s="107">
        <v>116459</v>
      </c>
      <c r="B238" s="108" t="s">
        <v>390</v>
      </c>
      <c r="C238" s="109">
        <v>14000</v>
      </c>
      <c r="D238" s="110">
        <v>10</v>
      </c>
    </row>
    <row r="239" spans="1:4" x14ac:dyDescent="0.15">
      <c r="A239" s="107">
        <v>116463</v>
      </c>
      <c r="B239" s="108" t="s">
        <v>391</v>
      </c>
      <c r="C239" s="109">
        <v>14700</v>
      </c>
      <c r="D239" s="110">
        <v>10.5</v>
      </c>
    </row>
    <row r="240" spans="1:4" x14ac:dyDescent="0.15">
      <c r="A240" s="107">
        <v>116467</v>
      </c>
      <c r="B240" s="108" t="s">
        <v>392</v>
      </c>
      <c r="C240" s="109">
        <v>875</v>
      </c>
      <c r="D240" s="110">
        <v>0.5</v>
      </c>
    </row>
    <row r="241" spans="1:4" x14ac:dyDescent="0.15">
      <c r="A241" s="107">
        <v>116471</v>
      </c>
      <c r="B241" s="108" t="s">
        <v>393</v>
      </c>
      <c r="C241" s="109">
        <v>1750</v>
      </c>
      <c r="D241" s="110">
        <v>1</v>
      </c>
    </row>
    <row r="242" spans="1:4" x14ac:dyDescent="0.15">
      <c r="A242" s="107">
        <v>116475</v>
      </c>
      <c r="B242" s="108" t="s">
        <v>394</v>
      </c>
      <c r="C242" s="109">
        <v>2625</v>
      </c>
      <c r="D242" s="110">
        <v>1.5</v>
      </c>
    </row>
    <row r="243" spans="1:4" x14ac:dyDescent="0.15">
      <c r="A243" s="107">
        <v>116479</v>
      </c>
      <c r="B243" s="108" t="s">
        <v>395</v>
      </c>
      <c r="C243" s="109">
        <v>3500</v>
      </c>
      <c r="D243" s="110">
        <v>2</v>
      </c>
    </row>
    <row r="244" spans="1:4" x14ac:dyDescent="0.15">
      <c r="A244" s="107">
        <v>116483</v>
      </c>
      <c r="B244" s="108" t="s">
        <v>396</v>
      </c>
      <c r="C244" s="109">
        <v>4375</v>
      </c>
      <c r="D244" s="110">
        <v>2.5</v>
      </c>
    </row>
    <row r="245" spans="1:4" x14ac:dyDescent="0.15">
      <c r="A245" s="107">
        <v>116487</v>
      </c>
      <c r="B245" s="108" t="s">
        <v>127</v>
      </c>
      <c r="C245" s="109">
        <v>875</v>
      </c>
      <c r="D245" s="110">
        <v>0.5</v>
      </c>
    </row>
    <row r="246" spans="1:4" x14ac:dyDescent="0.15">
      <c r="A246" s="107">
        <v>116491</v>
      </c>
      <c r="B246" s="108" t="s">
        <v>128</v>
      </c>
      <c r="C246" s="109">
        <v>1750</v>
      </c>
      <c r="D246" s="110">
        <v>1</v>
      </c>
    </row>
    <row r="247" spans="1:4" x14ac:dyDescent="0.15">
      <c r="A247" s="107">
        <v>116495</v>
      </c>
      <c r="B247" s="108" t="s">
        <v>129</v>
      </c>
      <c r="C247" s="109">
        <v>2625</v>
      </c>
      <c r="D247" s="110">
        <v>1.5</v>
      </c>
    </row>
    <row r="248" spans="1:4" x14ac:dyDescent="0.15">
      <c r="A248" s="107">
        <v>116499</v>
      </c>
      <c r="B248" s="108" t="s">
        <v>130</v>
      </c>
      <c r="C248" s="109">
        <v>3500</v>
      </c>
      <c r="D248" s="110">
        <v>2</v>
      </c>
    </row>
    <row r="249" spans="1:4" x14ac:dyDescent="0.15">
      <c r="A249" s="107">
        <v>116503</v>
      </c>
      <c r="B249" s="108" t="s">
        <v>131</v>
      </c>
      <c r="C249" s="109">
        <v>4375</v>
      </c>
      <c r="D249" s="110">
        <v>2.5</v>
      </c>
    </row>
    <row r="250" spans="1:4" x14ac:dyDescent="0.15">
      <c r="A250" s="107">
        <v>116507</v>
      </c>
      <c r="B250" s="108" t="s">
        <v>132</v>
      </c>
      <c r="C250" s="109">
        <v>5250</v>
      </c>
      <c r="D250" s="110">
        <v>3</v>
      </c>
    </row>
    <row r="251" spans="1:4" x14ac:dyDescent="0.15">
      <c r="A251" s="107">
        <v>116511</v>
      </c>
      <c r="B251" s="108" t="s">
        <v>133</v>
      </c>
      <c r="C251" s="109">
        <v>6125</v>
      </c>
      <c r="D251" s="110">
        <v>3.5</v>
      </c>
    </row>
    <row r="252" spans="1:4" x14ac:dyDescent="0.15">
      <c r="A252" s="107">
        <v>116515</v>
      </c>
      <c r="B252" s="108" t="s">
        <v>134</v>
      </c>
      <c r="C252" s="109">
        <v>7000</v>
      </c>
      <c r="D252" s="110">
        <v>4</v>
      </c>
    </row>
    <row r="253" spans="1:4" x14ac:dyDescent="0.15">
      <c r="A253" s="107">
        <v>116519</v>
      </c>
      <c r="B253" s="108" t="s">
        <v>397</v>
      </c>
      <c r="C253" s="109">
        <v>7875</v>
      </c>
      <c r="D253" s="110">
        <v>4.5</v>
      </c>
    </row>
    <row r="254" spans="1:4" x14ac:dyDescent="0.15">
      <c r="A254" s="107">
        <v>116523</v>
      </c>
      <c r="B254" s="108" t="s">
        <v>398</v>
      </c>
      <c r="C254" s="109">
        <v>1050</v>
      </c>
      <c r="D254" s="110">
        <v>0.5</v>
      </c>
    </row>
    <row r="255" spans="1:4" x14ac:dyDescent="0.15">
      <c r="A255" s="107">
        <v>116527</v>
      </c>
      <c r="B255" s="108" t="s">
        <v>399</v>
      </c>
      <c r="C255" s="109">
        <v>2100</v>
      </c>
      <c r="D255" s="110">
        <v>1</v>
      </c>
    </row>
    <row r="256" spans="1:4" x14ac:dyDescent="0.15">
      <c r="A256" s="107">
        <v>116531</v>
      </c>
      <c r="B256" s="108" t="s">
        <v>400</v>
      </c>
      <c r="C256" s="109">
        <v>3150</v>
      </c>
      <c r="D256" s="110">
        <v>1.5</v>
      </c>
    </row>
    <row r="257" spans="1:4" x14ac:dyDescent="0.15">
      <c r="A257" s="107">
        <v>116535</v>
      </c>
      <c r="B257" s="108" t="s">
        <v>401</v>
      </c>
      <c r="C257" s="109">
        <v>4200</v>
      </c>
      <c r="D257" s="110">
        <v>2</v>
      </c>
    </row>
    <row r="258" spans="1:4" x14ac:dyDescent="0.15">
      <c r="A258" s="107">
        <v>116539</v>
      </c>
      <c r="B258" s="108" t="s">
        <v>402</v>
      </c>
      <c r="C258" s="109">
        <v>5250</v>
      </c>
      <c r="D258" s="110">
        <v>2.5</v>
      </c>
    </row>
    <row r="259" spans="1:4" x14ac:dyDescent="0.15">
      <c r="A259" s="107">
        <v>116543</v>
      </c>
      <c r="B259" s="108" t="s">
        <v>403</v>
      </c>
      <c r="C259" s="109">
        <v>6300</v>
      </c>
      <c r="D259" s="110">
        <v>3</v>
      </c>
    </row>
    <row r="260" spans="1:4" x14ac:dyDescent="0.15">
      <c r="A260" s="107">
        <v>116547</v>
      </c>
      <c r="B260" s="108" t="s">
        <v>404</v>
      </c>
      <c r="C260" s="109">
        <v>7350</v>
      </c>
      <c r="D260" s="110">
        <v>3.5</v>
      </c>
    </row>
    <row r="261" spans="1:4" x14ac:dyDescent="0.15">
      <c r="A261" s="107">
        <v>116551</v>
      </c>
      <c r="B261" s="108" t="s">
        <v>405</v>
      </c>
      <c r="C261" s="109">
        <v>8400</v>
      </c>
      <c r="D261" s="110">
        <v>4</v>
      </c>
    </row>
    <row r="262" spans="1:4" x14ac:dyDescent="0.15">
      <c r="A262" s="107">
        <v>116555</v>
      </c>
      <c r="B262" s="108" t="s">
        <v>406</v>
      </c>
      <c r="C262" s="109">
        <v>9450</v>
      </c>
      <c r="D262" s="110">
        <v>4.5</v>
      </c>
    </row>
    <row r="263" spans="1:4" x14ac:dyDescent="0.15">
      <c r="A263" s="107">
        <v>116559</v>
      </c>
      <c r="B263" s="108" t="s">
        <v>407</v>
      </c>
      <c r="C263" s="109">
        <v>10500</v>
      </c>
      <c r="D263" s="110">
        <v>5</v>
      </c>
    </row>
    <row r="264" spans="1:4" x14ac:dyDescent="0.15">
      <c r="A264" s="107">
        <v>116563</v>
      </c>
      <c r="B264" s="108" t="s">
        <v>408</v>
      </c>
      <c r="C264" s="109">
        <v>11550</v>
      </c>
      <c r="D264" s="110">
        <v>5.5</v>
      </c>
    </row>
    <row r="265" spans="1:4" x14ac:dyDescent="0.15">
      <c r="A265" s="107">
        <v>116567</v>
      </c>
      <c r="B265" s="108" t="s">
        <v>409</v>
      </c>
      <c r="C265" s="109">
        <v>12600</v>
      </c>
      <c r="D265" s="110">
        <v>6</v>
      </c>
    </row>
    <row r="266" spans="1:4" x14ac:dyDescent="0.15">
      <c r="A266" s="107">
        <v>116571</v>
      </c>
      <c r="B266" s="108" t="s">
        <v>410</v>
      </c>
      <c r="C266" s="109">
        <v>13650</v>
      </c>
      <c r="D266" s="110">
        <v>6.5</v>
      </c>
    </row>
  </sheetData>
  <phoneticPr fontId="3"/>
  <conditionalFormatting sqref="A1 A267:A1048576">
    <cfRule type="duplicateValues" dxfId="4" priority="2"/>
  </conditionalFormatting>
  <conditionalFormatting sqref="A2:A26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8.75" x14ac:dyDescent="0.15"/>
  <cols>
    <col min="1" max="1" width="12.5" style="14" customWidth="1"/>
    <col min="2" max="2" width="32.875" style="15" customWidth="1"/>
    <col min="3" max="3" width="15.25" style="16" customWidth="1"/>
    <col min="4" max="4" width="13.125" style="20" customWidth="1"/>
    <col min="5" max="5" width="9" style="15"/>
    <col min="6" max="6" width="14.125" style="15" customWidth="1"/>
    <col min="7" max="7" width="30" style="15" customWidth="1"/>
    <col min="8" max="8" width="13.625" style="15" customWidth="1"/>
    <col min="9" max="9" width="11.75" style="15" customWidth="1"/>
    <col min="10" max="16384" width="9" style="15"/>
  </cols>
  <sheetData>
    <row r="1" spans="1:9" s="17" customFormat="1" x14ac:dyDescent="0.15">
      <c r="A1" s="17" t="s">
        <v>20</v>
      </c>
      <c r="B1" s="17" t="s">
        <v>22</v>
      </c>
      <c r="C1" s="18" t="s">
        <v>63</v>
      </c>
      <c r="D1" s="19" t="s">
        <v>64</v>
      </c>
      <c r="F1" s="17" t="s">
        <v>20</v>
      </c>
      <c r="G1" s="17" t="s">
        <v>22</v>
      </c>
      <c r="H1" s="18" t="s">
        <v>63</v>
      </c>
      <c r="I1" s="19" t="s">
        <v>64</v>
      </c>
    </row>
    <row r="2" spans="1:9" x14ac:dyDescent="0.15">
      <c r="A2" s="14">
        <v>111111</v>
      </c>
      <c r="B2" s="15" t="s">
        <v>23</v>
      </c>
      <c r="C2" s="16">
        <v>2300</v>
      </c>
      <c r="D2" s="20">
        <v>2.0833333333333332E-2</v>
      </c>
      <c r="F2" s="14">
        <v>116111</v>
      </c>
      <c r="G2" s="15" t="s">
        <v>43</v>
      </c>
      <c r="H2" s="16">
        <v>800</v>
      </c>
      <c r="I2" s="20">
        <v>2.0833333333333332E-2</v>
      </c>
    </row>
    <row r="3" spans="1:9" x14ac:dyDescent="0.15">
      <c r="A3" s="14">
        <v>111115</v>
      </c>
      <c r="B3" s="15" t="s">
        <v>24</v>
      </c>
      <c r="C3" s="16">
        <v>4000</v>
      </c>
      <c r="D3" s="20">
        <v>4.1666666666666664E-2</v>
      </c>
      <c r="F3" s="14">
        <v>116115</v>
      </c>
      <c r="G3" s="15" t="s">
        <v>44</v>
      </c>
      <c r="H3" s="16">
        <v>1500</v>
      </c>
      <c r="I3" s="20">
        <v>4.1666666666666664E-2</v>
      </c>
    </row>
    <row r="4" spans="1:9" x14ac:dyDescent="0.15">
      <c r="A4" s="14">
        <v>111119</v>
      </c>
      <c r="B4" s="15" t="s">
        <v>25</v>
      </c>
      <c r="C4" s="16">
        <v>5800</v>
      </c>
      <c r="D4" s="20">
        <v>6.25E-2</v>
      </c>
      <c r="F4" s="14">
        <v>116119</v>
      </c>
      <c r="G4" s="15" t="s">
        <v>45</v>
      </c>
      <c r="H4" s="16">
        <v>2250</v>
      </c>
      <c r="I4" s="20">
        <v>6.25E-2</v>
      </c>
    </row>
    <row r="5" spans="1:9" x14ac:dyDescent="0.15">
      <c r="A5" s="14">
        <v>111123</v>
      </c>
      <c r="B5" s="15" t="s">
        <v>26</v>
      </c>
      <c r="C5" s="16">
        <v>6550</v>
      </c>
      <c r="D5" s="20">
        <v>8.3333333333333301E-2</v>
      </c>
      <c r="F5" s="14">
        <v>116123</v>
      </c>
      <c r="G5" s="15" t="s">
        <v>46</v>
      </c>
      <c r="H5" s="16">
        <v>2950</v>
      </c>
      <c r="I5" s="20">
        <v>8.3333333333333301E-2</v>
      </c>
    </row>
    <row r="6" spans="1:9" x14ac:dyDescent="0.15">
      <c r="A6" s="14">
        <v>111127</v>
      </c>
      <c r="B6" s="15" t="s">
        <v>27</v>
      </c>
      <c r="C6" s="16">
        <v>7300</v>
      </c>
      <c r="D6" s="20">
        <v>0.104166666666667</v>
      </c>
      <c r="F6" s="14">
        <v>116127</v>
      </c>
      <c r="G6" s="15" t="s">
        <v>47</v>
      </c>
      <c r="H6" s="16">
        <v>3650</v>
      </c>
      <c r="I6" s="20">
        <v>0.104166666666667</v>
      </c>
    </row>
    <row r="7" spans="1:9" x14ac:dyDescent="0.15">
      <c r="A7" s="14">
        <v>111131</v>
      </c>
      <c r="B7" s="15" t="s">
        <v>28</v>
      </c>
      <c r="C7" s="16">
        <v>8050</v>
      </c>
      <c r="D7" s="20">
        <v>0.125</v>
      </c>
      <c r="F7" s="14">
        <v>116131</v>
      </c>
      <c r="G7" s="15" t="s">
        <v>48</v>
      </c>
      <c r="H7" s="16">
        <v>4350</v>
      </c>
      <c r="I7" s="20">
        <v>0.125</v>
      </c>
    </row>
    <row r="8" spans="1:9" x14ac:dyDescent="0.15">
      <c r="A8" s="14">
        <v>111135</v>
      </c>
      <c r="B8" s="15" t="s">
        <v>29</v>
      </c>
      <c r="C8" s="16">
        <v>8750</v>
      </c>
      <c r="D8" s="20">
        <v>0.14583333333333301</v>
      </c>
      <c r="F8" s="14">
        <v>116135</v>
      </c>
      <c r="G8" s="15" t="s">
        <v>49</v>
      </c>
      <c r="H8" s="16">
        <v>5050</v>
      </c>
      <c r="I8" s="20">
        <v>0.14583333333333301</v>
      </c>
    </row>
    <row r="9" spans="1:9" x14ac:dyDescent="0.15">
      <c r="A9" s="14">
        <v>111139</v>
      </c>
      <c r="B9" s="15" t="s">
        <v>30</v>
      </c>
      <c r="C9" s="16">
        <v>9450</v>
      </c>
      <c r="D9" s="20">
        <v>0.16666666666666599</v>
      </c>
      <c r="F9" s="14">
        <v>116139</v>
      </c>
      <c r="G9" s="15" t="s">
        <v>50</v>
      </c>
      <c r="H9" s="16">
        <v>5750</v>
      </c>
      <c r="I9" s="20">
        <v>0.16666666666666599</v>
      </c>
    </row>
    <row r="10" spans="1:9" x14ac:dyDescent="0.15">
      <c r="A10" s="14">
        <v>111143</v>
      </c>
      <c r="B10" s="15" t="s">
        <v>31</v>
      </c>
      <c r="C10" s="16">
        <v>10150</v>
      </c>
      <c r="D10" s="20">
        <v>0.1875</v>
      </c>
      <c r="F10" s="14">
        <v>116143</v>
      </c>
      <c r="G10" s="15" t="s">
        <v>51</v>
      </c>
      <c r="H10" s="16">
        <v>6450</v>
      </c>
      <c r="I10" s="20">
        <v>0.1875</v>
      </c>
    </row>
    <row r="11" spans="1:9" x14ac:dyDescent="0.15">
      <c r="A11" s="14">
        <v>111147</v>
      </c>
      <c r="B11" s="15" t="s">
        <v>32</v>
      </c>
      <c r="C11" s="16">
        <v>10850</v>
      </c>
      <c r="D11" s="20">
        <v>0.20833333333333301</v>
      </c>
      <c r="F11" s="14">
        <v>116147</v>
      </c>
      <c r="G11" s="15" t="s">
        <v>52</v>
      </c>
      <c r="H11" s="16">
        <v>7150</v>
      </c>
      <c r="I11" s="20">
        <v>0.20833333333333301</v>
      </c>
    </row>
    <row r="12" spans="1:9" x14ac:dyDescent="0.15">
      <c r="A12" s="14">
        <v>111151</v>
      </c>
      <c r="B12" s="15" t="s">
        <v>33</v>
      </c>
      <c r="C12" s="16">
        <v>11550</v>
      </c>
      <c r="D12" s="20">
        <v>0.22916666666666599</v>
      </c>
      <c r="F12" s="14">
        <v>116151</v>
      </c>
      <c r="G12" s="15" t="s">
        <v>53</v>
      </c>
      <c r="H12" s="16">
        <v>7850</v>
      </c>
      <c r="I12" s="20">
        <v>0.22916666666666599</v>
      </c>
    </row>
    <row r="13" spans="1:9" x14ac:dyDescent="0.15">
      <c r="A13" s="14">
        <v>111155</v>
      </c>
      <c r="B13" s="15" t="s">
        <v>34</v>
      </c>
      <c r="C13" s="16">
        <v>12250</v>
      </c>
      <c r="D13" s="20">
        <v>0.25</v>
      </c>
      <c r="F13" s="14">
        <v>116155</v>
      </c>
      <c r="G13" s="15" t="s">
        <v>54</v>
      </c>
      <c r="H13" s="16">
        <v>8550</v>
      </c>
      <c r="I13" s="20">
        <v>0.25</v>
      </c>
    </row>
    <row r="14" spans="1:9" x14ac:dyDescent="0.15">
      <c r="A14" s="14">
        <v>111159</v>
      </c>
      <c r="B14" s="15" t="s">
        <v>35</v>
      </c>
      <c r="C14" s="16">
        <v>12950</v>
      </c>
      <c r="D14" s="20">
        <v>0.27083333333333298</v>
      </c>
      <c r="F14" s="14">
        <v>116159</v>
      </c>
      <c r="G14" s="15" t="s">
        <v>55</v>
      </c>
      <c r="H14" s="16">
        <v>9250</v>
      </c>
      <c r="I14" s="20">
        <v>0.27083333333333298</v>
      </c>
    </row>
    <row r="15" spans="1:9" x14ac:dyDescent="0.15">
      <c r="A15" s="14">
        <v>111163</v>
      </c>
      <c r="B15" s="15" t="s">
        <v>36</v>
      </c>
      <c r="C15" s="16">
        <v>13650</v>
      </c>
      <c r="D15" s="20">
        <v>0.29166666666666602</v>
      </c>
      <c r="F15" s="14">
        <v>116163</v>
      </c>
      <c r="G15" s="15" t="s">
        <v>56</v>
      </c>
      <c r="H15" s="16">
        <v>9950</v>
      </c>
      <c r="I15" s="20">
        <v>0.29166666666666602</v>
      </c>
    </row>
    <row r="16" spans="1:9" x14ac:dyDescent="0.15">
      <c r="A16" s="14">
        <v>111167</v>
      </c>
      <c r="B16" s="15" t="s">
        <v>37</v>
      </c>
      <c r="C16" s="16">
        <v>14350</v>
      </c>
      <c r="D16" s="20">
        <v>0.3125</v>
      </c>
      <c r="F16" s="14">
        <v>116167</v>
      </c>
      <c r="G16" s="15" t="s">
        <v>57</v>
      </c>
      <c r="H16" s="16">
        <v>10650</v>
      </c>
      <c r="I16" s="20">
        <v>0.3125</v>
      </c>
    </row>
    <row r="17" spans="1:9" x14ac:dyDescent="0.15">
      <c r="A17" s="14">
        <v>111171</v>
      </c>
      <c r="B17" s="15" t="s">
        <v>38</v>
      </c>
      <c r="C17" s="16">
        <v>15050</v>
      </c>
      <c r="D17" s="20">
        <v>0.33333333333333298</v>
      </c>
      <c r="F17" s="14">
        <v>116171</v>
      </c>
      <c r="G17" s="15" t="s">
        <v>58</v>
      </c>
      <c r="H17" s="16">
        <v>11350</v>
      </c>
      <c r="I17" s="20">
        <v>0.33333333333333298</v>
      </c>
    </row>
    <row r="18" spans="1:9" x14ac:dyDescent="0.15">
      <c r="A18" s="14">
        <v>111175</v>
      </c>
      <c r="B18" s="15" t="s">
        <v>39</v>
      </c>
      <c r="C18" s="16">
        <v>15750</v>
      </c>
      <c r="D18" s="20">
        <v>0.35416666666666602</v>
      </c>
      <c r="F18" s="14">
        <v>116175</v>
      </c>
      <c r="G18" s="15" t="s">
        <v>59</v>
      </c>
      <c r="H18" s="16">
        <v>12050</v>
      </c>
      <c r="I18" s="20">
        <v>0.35416666666666602</v>
      </c>
    </row>
    <row r="19" spans="1:9" x14ac:dyDescent="0.15">
      <c r="A19" s="14">
        <v>111179</v>
      </c>
      <c r="B19" s="15" t="s">
        <v>40</v>
      </c>
      <c r="C19" s="16">
        <v>16450</v>
      </c>
      <c r="D19" s="20">
        <v>0.375</v>
      </c>
      <c r="F19" s="14">
        <v>116179</v>
      </c>
      <c r="G19" s="15" t="s">
        <v>60</v>
      </c>
      <c r="H19" s="16">
        <v>12750</v>
      </c>
      <c r="I19" s="20">
        <v>0.375</v>
      </c>
    </row>
    <row r="20" spans="1:9" x14ac:dyDescent="0.15">
      <c r="A20" s="14">
        <v>111183</v>
      </c>
      <c r="B20" s="15" t="s">
        <v>41</v>
      </c>
      <c r="C20" s="16">
        <v>17150</v>
      </c>
      <c r="D20" s="20">
        <v>0.39583333333333298</v>
      </c>
      <c r="F20" s="14">
        <v>116183</v>
      </c>
      <c r="G20" s="15" t="s">
        <v>61</v>
      </c>
      <c r="H20" s="16">
        <v>13450</v>
      </c>
      <c r="I20" s="20">
        <v>0.39583333333333298</v>
      </c>
    </row>
    <row r="21" spans="1:9" x14ac:dyDescent="0.15">
      <c r="A21" s="14">
        <v>111187</v>
      </c>
      <c r="B21" s="15" t="s">
        <v>42</v>
      </c>
      <c r="C21" s="16">
        <v>17850</v>
      </c>
      <c r="D21" s="20">
        <v>0.41666666666666602</v>
      </c>
      <c r="F21" s="14">
        <v>116187</v>
      </c>
      <c r="G21" s="15" t="s">
        <v>62</v>
      </c>
      <c r="H21" s="16">
        <v>14150</v>
      </c>
      <c r="I21" s="20">
        <v>0.41666666666666602</v>
      </c>
    </row>
  </sheetData>
  <phoneticPr fontId="3"/>
  <conditionalFormatting sqref="A1:A1048576">
    <cfRule type="duplicateValues" dxfId="2" priority="3"/>
  </conditionalFormatting>
  <conditionalFormatting sqref="F2:F21">
    <cfRule type="duplicateValues" dxfId="1" priority="2"/>
  </conditionalFormatting>
  <conditionalFormatting sqref="F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請求書（例）</vt:lpstr>
      <vt:lpstr>実績記録票・明細書</vt:lpstr>
      <vt:lpstr>コード表</vt:lpstr>
      <vt:lpstr>単価参照用（加工不可）</vt:lpstr>
      <vt:lpstr>実績記録票・明細書!Print_Area</vt:lpstr>
      <vt:lpstr>'請求書（例）'!Print_Area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2021-12-21T04:20:26Z</dcterms:modified>
</cp:coreProperties>
</file>